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 tabRatio="911" activeTab="17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الاجمالى" sheetId="32" r:id="rId32"/>
    <sheet name="العهد" sheetId="33" r:id="rId33"/>
    <sheet name="Sheet1" sheetId="34" r:id="rId34"/>
  </sheets>
  <definedNames>
    <definedName name="_xlnm._FilterDatabase" localSheetId="2" hidden="1">'3'!$A$3:$Y$39</definedName>
    <definedName name="_xlnm._FilterDatabase" localSheetId="3" hidden="1">'4'!$A$3:$W$39</definedName>
    <definedName name="_xlnm.Print_Area" localSheetId="6">'7'!$A$1:$R$49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32" l="1"/>
  <c r="L33" i="32"/>
  <c r="G38" i="28"/>
  <c r="G38" i="27"/>
  <c r="J33" i="32" l="1"/>
  <c r="G8" i="34" l="1"/>
  <c r="J26" i="32" l="1"/>
  <c r="G7" i="16" l="1"/>
  <c r="G8" i="16"/>
  <c r="G9" i="16"/>
  <c r="G10" i="16"/>
  <c r="G11" i="16"/>
  <c r="G12" i="16"/>
  <c r="G13" i="16"/>
  <c r="G14" i="16"/>
  <c r="E10" i="32"/>
  <c r="E11" i="32"/>
  <c r="E12" i="32"/>
  <c r="E13" i="32"/>
  <c r="E14" i="32"/>
  <c r="E15" i="32"/>
  <c r="E16" i="32"/>
  <c r="E17" i="32"/>
  <c r="E18" i="32"/>
  <c r="E19" i="32"/>
  <c r="E20" i="32"/>
  <c r="E21" i="32"/>
  <c r="E22" i="32"/>
  <c r="E23" i="32"/>
  <c r="E6" i="32"/>
  <c r="E7" i="32"/>
  <c r="E8" i="32"/>
  <c r="E9" i="32"/>
  <c r="A12" i="32" l="1"/>
  <c r="A8" i="32"/>
  <c r="A14" i="32"/>
  <c r="AI5" i="32"/>
  <c r="AI6" i="32"/>
  <c r="AI7" i="32"/>
  <c r="AI8" i="32"/>
  <c r="AI9" i="32"/>
  <c r="AI10" i="32"/>
  <c r="AI11" i="32"/>
  <c r="AI12" i="32"/>
  <c r="AI13" i="32"/>
  <c r="AI14" i="32"/>
  <c r="AI15" i="32"/>
  <c r="AI16" i="32"/>
  <c r="AI17" i="32"/>
  <c r="AI18" i="32"/>
  <c r="AI19" i="32"/>
  <c r="AI20" i="32"/>
  <c r="AI21" i="32"/>
  <c r="AI22" i="32"/>
  <c r="AI23" i="32"/>
  <c r="AI24" i="32"/>
  <c r="AI25" i="32"/>
  <c r="AI26" i="32"/>
  <c r="AI27" i="32"/>
  <c r="AI28" i="32"/>
  <c r="AI29" i="32"/>
  <c r="AI30" i="32"/>
  <c r="AI31" i="32"/>
  <c r="AI32" i="32"/>
  <c r="AI4" i="3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5" i="16"/>
  <c r="G6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4" i="24"/>
  <c r="G35" i="24"/>
  <c r="G36" i="24"/>
  <c r="G37" i="24"/>
  <c r="G5" i="23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5" i="26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4" i="26"/>
  <c r="G35" i="26"/>
  <c r="G36" i="26"/>
  <c r="G37" i="26"/>
  <c r="G5" i="27"/>
  <c r="G6" i="27"/>
  <c r="G7" i="27"/>
  <c r="G8" i="27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32" i="27"/>
  <c r="G33" i="27"/>
  <c r="G34" i="27"/>
  <c r="G35" i="27"/>
  <c r="G36" i="27"/>
  <c r="G37" i="27"/>
  <c r="G5" i="28"/>
  <c r="G6" i="28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32" i="28"/>
  <c r="G33" i="28"/>
  <c r="G34" i="28"/>
  <c r="G35" i="28"/>
  <c r="G36" i="28"/>
  <c r="G37" i="28"/>
  <c r="G5" i="29"/>
  <c r="G6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32" i="29"/>
  <c r="G33" i="29"/>
  <c r="G34" i="29"/>
  <c r="G35" i="29"/>
  <c r="G36" i="29"/>
  <c r="G37" i="29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5" i="31"/>
  <c r="G6" i="31"/>
  <c r="G7" i="31"/>
  <c r="G8" i="31"/>
  <c r="G9" i="31"/>
  <c r="G10" i="31"/>
  <c r="G11" i="31"/>
  <c r="G12" i="31"/>
  <c r="G13" i="31"/>
  <c r="G14" i="31"/>
  <c r="G15" i="31"/>
  <c r="G16" i="31"/>
  <c r="G17" i="31"/>
  <c r="G18" i="31"/>
  <c r="G19" i="31"/>
  <c r="G20" i="31"/>
  <c r="G21" i="31"/>
  <c r="G22" i="31"/>
  <c r="G23" i="31"/>
  <c r="G24" i="31"/>
  <c r="G25" i="31"/>
  <c r="G26" i="31"/>
  <c r="G27" i="31"/>
  <c r="G28" i="31"/>
  <c r="G29" i="31"/>
  <c r="G30" i="31"/>
  <c r="G31" i="31"/>
  <c r="G32" i="31"/>
  <c r="G33" i="31"/>
  <c r="G34" i="31"/>
  <c r="G35" i="31"/>
  <c r="G36" i="31"/>
  <c r="G37" i="3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4" i="2"/>
  <c r="G4" i="3"/>
  <c r="G4" i="4"/>
  <c r="G4" i="5"/>
  <c r="G4" i="6"/>
  <c r="G4" i="7"/>
  <c r="G4" i="8"/>
  <c r="G4" i="9"/>
  <c r="G4" i="10"/>
  <c r="G4" i="12"/>
  <c r="G4" i="11"/>
  <c r="G4" i="13"/>
  <c r="G4" i="14"/>
  <c r="G4" i="15"/>
  <c r="G4" i="16"/>
  <c r="G4" i="17"/>
  <c r="G4" i="18"/>
  <c r="G4" i="19"/>
  <c r="G4" i="20"/>
  <c r="G4" i="21"/>
  <c r="G4" i="22"/>
  <c r="G4" i="24"/>
  <c r="G4" i="23"/>
  <c r="G4" i="25"/>
  <c r="G4" i="26"/>
  <c r="G4" i="27"/>
  <c r="G4" i="28"/>
  <c r="G4" i="29"/>
  <c r="G4" i="30"/>
  <c r="G4" i="31"/>
  <c r="G4" i="1"/>
  <c r="AI38" i="2"/>
  <c r="AI38" i="3"/>
  <c r="AI38" i="4"/>
  <c r="AI38" i="5"/>
  <c r="AI38" i="6"/>
  <c r="AI38" i="7"/>
  <c r="AI38" i="8"/>
  <c r="AI38" i="9"/>
  <c r="AI38" i="10"/>
  <c r="AI38" i="12"/>
  <c r="AI38" i="11"/>
  <c r="AI38" i="13"/>
  <c r="AI38" i="14"/>
  <c r="AI38" i="15"/>
  <c r="AI38" i="16"/>
  <c r="AI38" i="17"/>
  <c r="AI38" i="18"/>
  <c r="AI38" i="19"/>
  <c r="AI38" i="20"/>
  <c r="AI38" i="21"/>
  <c r="AI38" i="22"/>
  <c r="AI38" i="24"/>
  <c r="AI38" i="23"/>
  <c r="AI38" i="25"/>
  <c r="AI38" i="26"/>
  <c r="AI38" i="27"/>
  <c r="AI38" i="28"/>
  <c r="AI38" i="29"/>
  <c r="AI38" i="30"/>
  <c r="AI38" i="31"/>
  <c r="AI38" i="1"/>
  <c r="G38" i="23" l="1"/>
  <c r="G38" i="20"/>
  <c r="G38" i="11"/>
  <c r="G38" i="8"/>
  <c r="G38" i="4"/>
  <c r="G38" i="31"/>
  <c r="G38" i="24"/>
  <c r="G38" i="15"/>
  <c r="G38" i="7"/>
  <c r="G38" i="30"/>
  <c r="G38" i="26"/>
  <c r="G38" i="22"/>
  <c r="G38" i="18"/>
  <c r="G38" i="14"/>
  <c r="G38" i="10"/>
  <c r="G38" i="6"/>
  <c r="G38" i="2"/>
  <c r="G38" i="19"/>
  <c r="G38" i="12"/>
  <c r="G38" i="3"/>
  <c r="G38" i="29"/>
  <c r="G38" i="25"/>
  <c r="G38" i="21"/>
  <c r="G38" i="17"/>
  <c r="G38" i="13"/>
  <c r="G38" i="9"/>
  <c r="G38" i="5"/>
  <c r="G38" i="16"/>
  <c r="G38" i="1"/>
  <c r="AI33" i="32"/>
  <c r="AF5" i="32"/>
  <c r="AG5" i="32"/>
  <c r="AH5" i="32"/>
  <c r="AF6" i="32"/>
  <c r="AG6" i="32"/>
  <c r="AH6" i="32"/>
  <c r="AF7" i="32"/>
  <c r="AG7" i="32"/>
  <c r="AH7" i="32"/>
  <c r="AF8" i="32"/>
  <c r="AG8" i="32"/>
  <c r="AH8" i="32"/>
  <c r="AF9" i="32"/>
  <c r="AG9" i="32"/>
  <c r="AH9" i="32"/>
  <c r="AF10" i="32"/>
  <c r="AG10" i="32"/>
  <c r="AH10" i="32"/>
  <c r="AF11" i="32"/>
  <c r="AG11" i="32"/>
  <c r="AH11" i="32"/>
  <c r="AF12" i="32"/>
  <c r="AG12" i="32"/>
  <c r="AH12" i="32"/>
  <c r="AF13" i="32"/>
  <c r="AG13" i="32"/>
  <c r="AH13" i="32"/>
  <c r="AF14" i="32"/>
  <c r="AG14" i="32"/>
  <c r="AH14" i="32"/>
  <c r="AF15" i="32"/>
  <c r="AG15" i="32"/>
  <c r="AH15" i="32"/>
  <c r="AF16" i="32"/>
  <c r="AG16" i="32"/>
  <c r="AH16" i="32"/>
  <c r="AF17" i="32"/>
  <c r="AG17" i="32"/>
  <c r="AH17" i="32"/>
  <c r="AF18" i="32"/>
  <c r="AG18" i="32"/>
  <c r="AH18" i="32"/>
  <c r="AF19" i="32"/>
  <c r="AG19" i="32"/>
  <c r="AH19" i="32"/>
  <c r="AF20" i="32"/>
  <c r="AG20" i="32"/>
  <c r="AH20" i="32"/>
  <c r="AF21" i="32"/>
  <c r="AG21" i="32"/>
  <c r="AH21" i="32"/>
  <c r="AF22" i="32"/>
  <c r="AG22" i="32"/>
  <c r="AH22" i="32"/>
  <c r="AF23" i="32"/>
  <c r="AG23" i="32"/>
  <c r="AH23" i="32"/>
  <c r="AF24" i="32"/>
  <c r="AG24" i="32"/>
  <c r="AH24" i="32"/>
  <c r="AF25" i="32"/>
  <c r="AG25" i="32"/>
  <c r="AH25" i="32"/>
  <c r="AF26" i="32"/>
  <c r="AG26" i="32"/>
  <c r="AH26" i="32"/>
  <c r="AF27" i="32"/>
  <c r="AG27" i="32"/>
  <c r="AH27" i="32"/>
  <c r="AF28" i="32"/>
  <c r="AG28" i="32"/>
  <c r="AH28" i="32"/>
  <c r="AF29" i="32"/>
  <c r="AG29" i="32"/>
  <c r="AH29" i="32"/>
  <c r="AF30" i="32"/>
  <c r="AG30" i="32"/>
  <c r="AH30" i="32"/>
  <c r="AF31" i="32"/>
  <c r="AG31" i="32"/>
  <c r="AH31" i="32"/>
  <c r="AF32" i="32"/>
  <c r="AG32" i="32"/>
  <c r="AH32" i="32"/>
  <c r="AH4" i="32"/>
  <c r="AG4" i="32"/>
  <c r="AF4" i="32"/>
  <c r="AH38" i="2"/>
  <c r="AH38" i="22"/>
  <c r="AH38" i="3"/>
  <c r="AH38" i="4"/>
  <c r="AH38" i="5"/>
  <c r="AH38" i="6"/>
  <c r="AH38" i="7"/>
  <c r="AH38" i="8"/>
  <c r="AH38" i="9"/>
  <c r="AH38" i="10"/>
  <c r="AH38" i="12"/>
  <c r="AH38" i="11"/>
  <c r="AH38" i="13"/>
  <c r="AH38" i="14"/>
  <c r="AH38" i="15"/>
  <c r="AH38" i="16"/>
  <c r="AH38" i="17"/>
  <c r="AH38" i="18"/>
  <c r="AH38" i="19"/>
  <c r="AH38" i="20"/>
  <c r="AH38" i="21"/>
  <c r="AH38" i="24"/>
  <c r="AH38" i="23"/>
  <c r="AH38" i="25"/>
  <c r="AH38" i="26"/>
  <c r="AH38" i="27"/>
  <c r="AH38" i="28"/>
  <c r="AH38" i="29"/>
  <c r="AH38" i="30"/>
  <c r="AH38" i="31"/>
  <c r="AH38" i="1"/>
  <c r="AH33" i="32" l="1"/>
  <c r="H5" i="32" l="1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I5" i="32"/>
  <c r="I6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J5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7" i="32"/>
  <c r="J28" i="32"/>
  <c r="J29" i="32"/>
  <c r="J30" i="32"/>
  <c r="J31" i="32"/>
  <c r="J32" i="32"/>
  <c r="K5" i="32"/>
  <c r="K6" i="32"/>
  <c r="K7" i="32"/>
  <c r="K8" i="32"/>
  <c r="K9" i="32"/>
  <c r="K10" i="32"/>
  <c r="K11" i="32"/>
  <c r="K12" i="32"/>
  <c r="K13" i="32"/>
  <c r="K14" i="32"/>
  <c r="K15" i="32"/>
  <c r="K16" i="32"/>
  <c r="K17" i="32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L5" i="32"/>
  <c r="L6" i="32"/>
  <c r="L7" i="32"/>
  <c r="L8" i="32"/>
  <c r="L9" i="32"/>
  <c r="L10" i="32"/>
  <c r="L11" i="32"/>
  <c r="L12" i="32"/>
  <c r="L13" i="32"/>
  <c r="L14" i="32"/>
  <c r="L15" i="32"/>
  <c r="L16" i="32"/>
  <c r="L17" i="32"/>
  <c r="L18" i="32"/>
  <c r="L19" i="32"/>
  <c r="L20" i="32"/>
  <c r="L21" i="32"/>
  <c r="L22" i="32"/>
  <c r="L23" i="32"/>
  <c r="L24" i="32"/>
  <c r="L25" i="32"/>
  <c r="L26" i="32"/>
  <c r="L27" i="32"/>
  <c r="L28" i="32"/>
  <c r="L29" i="32"/>
  <c r="L30" i="32"/>
  <c r="L31" i="32"/>
  <c r="L32" i="32"/>
  <c r="M5" i="32"/>
  <c r="M6" i="32"/>
  <c r="M7" i="32"/>
  <c r="M8" i="32"/>
  <c r="M9" i="32"/>
  <c r="M10" i="32"/>
  <c r="M11" i="32"/>
  <c r="M12" i="32"/>
  <c r="M13" i="32"/>
  <c r="M14" i="32"/>
  <c r="M15" i="32"/>
  <c r="M16" i="32"/>
  <c r="M17" i="32"/>
  <c r="M18" i="32"/>
  <c r="M19" i="32"/>
  <c r="M20" i="32"/>
  <c r="M21" i="32"/>
  <c r="M22" i="32"/>
  <c r="M23" i="32"/>
  <c r="M24" i="32"/>
  <c r="M25" i="32"/>
  <c r="M26" i="32"/>
  <c r="M27" i="32"/>
  <c r="M28" i="32"/>
  <c r="M29" i="32"/>
  <c r="M30" i="32"/>
  <c r="M31" i="32"/>
  <c r="M32" i="32"/>
  <c r="N5" i="32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O5" i="32"/>
  <c r="O6" i="32"/>
  <c r="O7" i="32"/>
  <c r="O8" i="32"/>
  <c r="O9" i="32"/>
  <c r="O10" i="32"/>
  <c r="O11" i="32"/>
  <c r="O12" i="32"/>
  <c r="O13" i="32"/>
  <c r="O14" i="32"/>
  <c r="O15" i="32"/>
  <c r="O16" i="32"/>
  <c r="O17" i="32"/>
  <c r="O18" i="32"/>
  <c r="O19" i="32"/>
  <c r="O20" i="32"/>
  <c r="O21" i="32"/>
  <c r="O22" i="32"/>
  <c r="O23" i="32"/>
  <c r="O24" i="32"/>
  <c r="O25" i="32"/>
  <c r="O26" i="32"/>
  <c r="O27" i="32"/>
  <c r="O28" i="32"/>
  <c r="O29" i="32"/>
  <c r="O30" i="32"/>
  <c r="O31" i="32"/>
  <c r="O32" i="32"/>
  <c r="P5" i="32"/>
  <c r="P6" i="32"/>
  <c r="P7" i="32"/>
  <c r="P8" i="32"/>
  <c r="P9" i="32"/>
  <c r="P10" i="32"/>
  <c r="P11" i="32"/>
  <c r="P12" i="32"/>
  <c r="P13" i="32"/>
  <c r="P14" i="32"/>
  <c r="P15" i="32"/>
  <c r="P16" i="32"/>
  <c r="P17" i="32"/>
  <c r="P18" i="32"/>
  <c r="P19" i="32"/>
  <c r="P20" i="32"/>
  <c r="P21" i="32"/>
  <c r="P22" i="32"/>
  <c r="P23" i="32"/>
  <c r="P24" i="32"/>
  <c r="P25" i="32"/>
  <c r="P26" i="32"/>
  <c r="P27" i="32"/>
  <c r="P28" i="32"/>
  <c r="P29" i="32"/>
  <c r="P30" i="32"/>
  <c r="P31" i="32"/>
  <c r="P32" i="32"/>
  <c r="Q5" i="32"/>
  <c r="Q6" i="32"/>
  <c r="Q7" i="32"/>
  <c r="Q8" i="32"/>
  <c r="Q9" i="32"/>
  <c r="Q10" i="32"/>
  <c r="Q11" i="32"/>
  <c r="Q12" i="32"/>
  <c r="Q13" i="32"/>
  <c r="Q14" i="32"/>
  <c r="Q15" i="32"/>
  <c r="Q16" i="32"/>
  <c r="Q17" i="32"/>
  <c r="Q18" i="32"/>
  <c r="Q19" i="32"/>
  <c r="Q20" i="32"/>
  <c r="Q21" i="32"/>
  <c r="Q22" i="32"/>
  <c r="Q23" i="32"/>
  <c r="Q24" i="32"/>
  <c r="Q25" i="32"/>
  <c r="Q26" i="32"/>
  <c r="Q27" i="32"/>
  <c r="Q28" i="32"/>
  <c r="Q29" i="32"/>
  <c r="Q30" i="32"/>
  <c r="Q31" i="32"/>
  <c r="Q32" i="32"/>
  <c r="R5" i="32"/>
  <c r="R6" i="32"/>
  <c r="R7" i="32"/>
  <c r="R8" i="32"/>
  <c r="R9" i="32"/>
  <c r="R10" i="32"/>
  <c r="R11" i="32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S5" i="32"/>
  <c r="S6" i="32"/>
  <c r="S7" i="32"/>
  <c r="S8" i="32"/>
  <c r="S9" i="32"/>
  <c r="S10" i="32"/>
  <c r="S11" i="32"/>
  <c r="S12" i="32"/>
  <c r="S13" i="32"/>
  <c r="S14" i="32"/>
  <c r="S15" i="32"/>
  <c r="S16" i="32"/>
  <c r="S17" i="32"/>
  <c r="S18" i="32"/>
  <c r="S19" i="32"/>
  <c r="S20" i="32"/>
  <c r="S21" i="32"/>
  <c r="S22" i="32"/>
  <c r="S23" i="32"/>
  <c r="S24" i="32"/>
  <c r="S25" i="32"/>
  <c r="S26" i="32"/>
  <c r="S27" i="32"/>
  <c r="S28" i="32"/>
  <c r="S29" i="32"/>
  <c r="S30" i="32"/>
  <c r="S31" i="32"/>
  <c r="S32" i="32"/>
  <c r="T5" i="32"/>
  <c r="T6" i="32"/>
  <c r="T7" i="32"/>
  <c r="T8" i="32"/>
  <c r="T9" i="32"/>
  <c r="T10" i="32"/>
  <c r="T11" i="32"/>
  <c r="T12" i="32"/>
  <c r="T13" i="32"/>
  <c r="T14" i="32"/>
  <c r="T15" i="32"/>
  <c r="T16" i="32"/>
  <c r="T17" i="32"/>
  <c r="T18" i="32"/>
  <c r="T19" i="32"/>
  <c r="T20" i="32"/>
  <c r="T21" i="32"/>
  <c r="T22" i="32"/>
  <c r="T23" i="32"/>
  <c r="T24" i="32"/>
  <c r="T25" i="32"/>
  <c r="T26" i="32"/>
  <c r="T27" i="32"/>
  <c r="T28" i="32"/>
  <c r="T29" i="32"/>
  <c r="T30" i="32"/>
  <c r="T31" i="32"/>
  <c r="T32" i="32"/>
  <c r="U5" i="32"/>
  <c r="U6" i="32"/>
  <c r="U7" i="32"/>
  <c r="U8" i="32"/>
  <c r="U9" i="32"/>
  <c r="U10" i="32"/>
  <c r="U11" i="32"/>
  <c r="U12" i="32"/>
  <c r="U13" i="32"/>
  <c r="U14" i="32"/>
  <c r="U15" i="32"/>
  <c r="U16" i="32"/>
  <c r="U17" i="32"/>
  <c r="U18" i="32"/>
  <c r="U19" i="32"/>
  <c r="U20" i="32"/>
  <c r="U21" i="32"/>
  <c r="U22" i="32"/>
  <c r="U23" i="32"/>
  <c r="U24" i="32"/>
  <c r="U25" i="32"/>
  <c r="U26" i="32"/>
  <c r="U27" i="32"/>
  <c r="U28" i="32"/>
  <c r="U29" i="32"/>
  <c r="U30" i="32"/>
  <c r="U31" i="32"/>
  <c r="U32" i="32"/>
  <c r="V5" i="32"/>
  <c r="V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W5" i="32"/>
  <c r="W6" i="32"/>
  <c r="W7" i="32"/>
  <c r="W8" i="32"/>
  <c r="W9" i="32"/>
  <c r="W10" i="32"/>
  <c r="W11" i="32"/>
  <c r="W12" i="32"/>
  <c r="W13" i="32"/>
  <c r="W14" i="32"/>
  <c r="W15" i="32"/>
  <c r="W16" i="32"/>
  <c r="W17" i="32"/>
  <c r="W18" i="32"/>
  <c r="W19" i="32"/>
  <c r="W20" i="32"/>
  <c r="W21" i="32"/>
  <c r="W22" i="32"/>
  <c r="W23" i="32"/>
  <c r="W24" i="32"/>
  <c r="W25" i="32"/>
  <c r="W26" i="32"/>
  <c r="W27" i="32"/>
  <c r="W28" i="32"/>
  <c r="W29" i="32"/>
  <c r="W30" i="32"/>
  <c r="W31" i="32"/>
  <c r="W32" i="32"/>
  <c r="X5" i="32"/>
  <c r="X6" i="32"/>
  <c r="X7" i="32"/>
  <c r="X8" i="32"/>
  <c r="X9" i="32"/>
  <c r="X10" i="32"/>
  <c r="X11" i="32"/>
  <c r="X12" i="32"/>
  <c r="X13" i="32"/>
  <c r="X14" i="32"/>
  <c r="X15" i="32"/>
  <c r="X16" i="32"/>
  <c r="X17" i="32"/>
  <c r="X18" i="32"/>
  <c r="X19" i="32"/>
  <c r="X20" i="32"/>
  <c r="X21" i="32"/>
  <c r="X22" i="32"/>
  <c r="X23" i="32"/>
  <c r="X24" i="32"/>
  <c r="X25" i="32"/>
  <c r="X26" i="32"/>
  <c r="X27" i="32"/>
  <c r="X28" i="32"/>
  <c r="X29" i="32"/>
  <c r="X30" i="32"/>
  <c r="X31" i="32"/>
  <c r="X32" i="32"/>
  <c r="Y5" i="32"/>
  <c r="Y6" i="32"/>
  <c r="Y7" i="32"/>
  <c r="Y8" i="32"/>
  <c r="Y9" i="32"/>
  <c r="Y10" i="32"/>
  <c r="Y11" i="32"/>
  <c r="Y12" i="32"/>
  <c r="Y13" i="32"/>
  <c r="Y14" i="32"/>
  <c r="Y15" i="32"/>
  <c r="Y16" i="32"/>
  <c r="Y17" i="32"/>
  <c r="Y18" i="32"/>
  <c r="Y19" i="32"/>
  <c r="Y20" i="32"/>
  <c r="Y21" i="32"/>
  <c r="Y22" i="32"/>
  <c r="Y23" i="32"/>
  <c r="Y24" i="32"/>
  <c r="Y25" i="32"/>
  <c r="Y26" i="32"/>
  <c r="Y27" i="32"/>
  <c r="Y28" i="32"/>
  <c r="Y29" i="32"/>
  <c r="Y30" i="32"/>
  <c r="Y31" i="32"/>
  <c r="Y32" i="32"/>
  <c r="Z5" i="32"/>
  <c r="Z6" i="32"/>
  <c r="Z7" i="32"/>
  <c r="Z8" i="32"/>
  <c r="Z9" i="32"/>
  <c r="Z10" i="32"/>
  <c r="Z11" i="32"/>
  <c r="Z12" i="32"/>
  <c r="Z13" i="32"/>
  <c r="Z14" i="32"/>
  <c r="Z15" i="32"/>
  <c r="Z16" i="32"/>
  <c r="Z17" i="32"/>
  <c r="Z18" i="32"/>
  <c r="Z19" i="32"/>
  <c r="Z20" i="32"/>
  <c r="Z21" i="32"/>
  <c r="Z22" i="32"/>
  <c r="Z23" i="32"/>
  <c r="Z24" i="32"/>
  <c r="Z25" i="32"/>
  <c r="Z26" i="32"/>
  <c r="Z27" i="32"/>
  <c r="Z28" i="32"/>
  <c r="Z29" i="32"/>
  <c r="Z30" i="32"/>
  <c r="Z31" i="32"/>
  <c r="Z32" i="32"/>
  <c r="AA5" i="32"/>
  <c r="AA6" i="32"/>
  <c r="AA7" i="32"/>
  <c r="AA8" i="32"/>
  <c r="AA9" i="32"/>
  <c r="AA10" i="32"/>
  <c r="AA11" i="32"/>
  <c r="AA12" i="32"/>
  <c r="AA13" i="32"/>
  <c r="AA14" i="32"/>
  <c r="AA15" i="32"/>
  <c r="AA16" i="32"/>
  <c r="AA17" i="32"/>
  <c r="AA18" i="32"/>
  <c r="AA19" i="32"/>
  <c r="AA20" i="32"/>
  <c r="AA21" i="32"/>
  <c r="AA22" i="32"/>
  <c r="AA23" i="32"/>
  <c r="AA24" i="32"/>
  <c r="AA25" i="32"/>
  <c r="AA26" i="32"/>
  <c r="AA27" i="32"/>
  <c r="AA28" i="32"/>
  <c r="AA29" i="32"/>
  <c r="AA30" i="32"/>
  <c r="AA31" i="32"/>
  <c r="AA32" i="32"/>
  <c r="AB5" i="32"/>
  <c r="AB6" i="32"/>
  <c r="AB7" i="32"/>
  <c r="AB8" i="32"/>
  <c r="AB9" i="32"/>
  <c r="AB10" i="32"/>
  <c r="AB11" i="32"/>
  <c r="AB12" i="32"/>
  <c r="AB13" i="32"/>
  <c r="AB14" i="32"/>
  <c r="AB15" i="32"/>
  <c r="AB16" i="32"/>
  <c r="AB17" i="32"/>
  <c r="AB18" i="32"/>
  <c r="AB19" i="32"/>
  <c r="AB20" i="32"/>
  <c r="AB21" i="32"/>
  <c r="AB22" i="32"/>
  <c r="AB23" i="32"/>
  <c r="AB24" i="32"/>
  <c r="AB25" i="32"/>
  <c r="AB26" i="32"/>
  <c r="AB27" i="32"/>
  <c r="AB28" i="32"/>
  <c r="AB29" i="32"/>
  <c r="AB30" i="32"/>
  <c r="AB31" i="32"/>
  <c r="AB32" i="32"/>
  <c r="AC5" i="32"/>
  <c r="AC6" i="32"/>
  <c r="AC7" i="32"/>
  <c r="AC8" i="32"/>
  <c r="AC9" i="32"/>
  <c r="AC10" i="32"/>
  <c r="AC11" i="32"/>
  <c r="AC12" i="32"/>
  <c r="AC13" i="32"/>
  <c r="AC14" i="32"/>
  <c r="AC15" i="32"/>
  <c r="AC16" i="32"/>
  <c r="AC17" i="32"/>
  <c r="AC18" i="32"/>
  <c r="AC19" i="32"/>
  <c r="AC20" i="32"/>
  <c r="AC21" i="32"/>
  <c r="AC22" i="32"/>
  <c r="AC23" i="32"/>
  <c r="AC24" i="32"/>
  <c r="AC25" i="32"/>
  <c r="AC26" i="32"/>
  <c r="AC27" i="32"/>
  <c r="AC28" i="32"/>
  <c r="AC29" i="32"/>
  <c r="AC30" i="32"/>
  <c r="AC31" i="32"/>
  <c r="AC32" i="32"/>
  <c r="AD5" i="32"/>
  <c r="AD6" i="32"/>
  <c r="AD7" i="32"/>
  <c r="AD8" i="32"/>
  <c r="AD9" i="32"/>
  <c r="AD10" i="32"/>
  <c r="AD11" i="32"/>
  <c r="AD12" i="32"/>
  <c r="AD13" i="32"/>
  <c r="AD14" i="32"/>
  <c r="AD15" i="32"/>
  <c r="AD16" i="32"/>
  <c r="AD17" i="32"/>
  <c r="AD18" i="32"/>
  <c r="AD19" i="32"/>
  <c r="AD20" i="32"/>
  <c r="AD21" i="32"/>
  <c r="AD22" i="32"/>
  <c r="AD23" i="32"/>
  <c r="AD24" i="32"/>
  <c r="AD25" i="32"/>
  <c r="AD26" i="32"/>
  <c r="AD27" i="32"/>
  <c r="AD28" i="32"/>
  <c r="AD29" i="32"/>
  <c r="AD30" i="32"/>
  <c r="AD31" i="32"/>
  <c r="AD32" i="32"/>
  <c r="AE5" i="32"/>
  <c r="AE6" i="32"/>
  <c r="AE7" i="32"/>
  <c r="AE8" i="32"/>
  <c r="AE9" i="32"/>
  <c r="AE10" i="32"/>
  <c r="AE11" i="32"/>
  <c r="AE12" i="32"/>
  <c r="AE13" i="32"/>
  <c r="AE14" i="32"/>
  <c r="AE15" i="32"/>
  <c r="AE16" i="32"/>
  <c r="AE17" i="32"/>
  <c r="AE18" i="32"/>
  <c r="AE19" i="32"/>
  <c r="AE20" i="32"/>
  <c r="AE21" i="32"/>
  <c r="AE22" i="32"/>
  <c r="AE23" i="32"/>
  <c r="AE24" i="32"/>
  <c r="AE25" i="32"/>
  <c r="AE26" i="32"/>
  <c r="AE27" i="32"/>
  <c r="AE28" i="32"/>
  <c r="AE29" i="32"/>
  <c r="AE30" i="32"/>
  <c r="AE31" i="32"/>
  <c r="AE32" i="32"/>
  <c r="AE4" i="32"/>
  <c r="AD4" i="32"/>
  <c r="AC4" i="32"/>
  <c r="AB4" i="32"/>
  <c r="AA4" i="32"/>
  <c r="Z4" i="32"/>
  <c r="Y4" i="32"/>
  <c r="X4" i="32"/>
  <c r="W4" i="32"/>
  <c r="V4" i="32"/>
  <c r="U4" i="32"/>
  <c r="T4" i="32"/>
  <c r="S4" i="32"/>
  <c r="R4" i="32"/>
  <c r="Q4" i="32"/>
  <c r="P4" i="32"/>
  <c r="O4" i="32"/>
  <c r="N4" i="32"/>
  <c r="M4" i="32"/>
  <c r="L4" i="32"/>
  <c r="L38" i="2"/>
  <c r="L38" i="3"/>
  <c r="L38" i="4"/>
  <c r="L38" i="5"/>
  <c r="L38" i="6"/>
  <c r="L38" i="7"/>
  <c r="L38" i="8"/>
  <c r="L38" i="9"/>
  <c r="L38" i="10"/>
  <c r="L38" i="12"/>
  <c r="L38" i="11"/>
  <c r="L38" i="13"/>
  <c r="L38" i="14"/>
  <c r="L38" i="15"/>
  <c r="L38" i="16"/>
  <c r="L38" i="17"/>
  <c r="L38" i="18"/>
  <c r="L38" i="19"/>
  <c r="L38" i="20"/>
  <c r="L38" i="21"/>
  <c r="L38" i="22"/>
  <c r="L38" i="24"/>
  <c r="L38" i="23"/>
  <c r="L38" i="25"/>
  <c r="L38" i="26"/>
  <c r="L38" i="27"/>
  <c r="L38" i="28"/>
  <c r="L38" i="29"/>
  <c r="L38" i="30"/>
  <c r="L38" i="31"/>
  <c r="L38" i="1"/>
  <c r="I4" i="32"/>
  <c r="G24" i="32" l="1"/>
  <c r="G20" i="32"/>
  <c r="G8" i="32"/>
  <c r="G28" i="32"/>
  <c r="G16" i="32"/>
  <c r="G31" i="32"/>
  <c r="G27" i="32"/>
  <c r="G23" i="32"/>
  <c r="G19" i="32"/>
  <c r="G15" i="32"/>
  <c r="G11" i="32"/>
  <c r="G7" i="32"/>
  <c r="G30" i="32"/>
  <c r="G26" i="32"/>
  <c r="G22" i="32"/>
  <c r="G18" i="32"/>
  <c r="G14" i="32"/>
  <c r="G10" i="32"/>
  <c r="G6" i="32"/>
  <c r="G12" i="32"/>
  <c r="G32" i="32"/>
  <c r="G29" i="32"/>
  <c r="G25" i="32"/>
  <c r="G21" i="32"/>
  <c r="G17" i="32"/>
  <c r="G13" i="32"/>
  <c r="G5" i="32"/>
  <c r="G9" i="32"/>
  <c r="I38" i="2" l="1"/>
  <c r="I38" i="3"/>
  <c r="I38" i="4"/>
  <c r="I38" i="5"/>
  <c r="I38" i="6"/>
  <c r="I38" i="7"/>
  <c r="I38" i="8"/>
  <c r="I38" i="9"/>
  <c r="I38" i="10"/>
  <c r="I38" i="12"/>
  <c r="I38" i="11"/>
  <c r="I38" i="13"/>
  <c r="I38" i="14"/>
  <c r="I38" i="15"/>
  <c r="I38" i="16"/>
  <c r="I38" i="17"/>
  <c r="I38" i="18"/>
  <c r="I38" i="19"/>
  <c r="I38" i="20"/>
  <c r="I38" i="21"/>
  <c r="I38" i="22"/>
  <c r="I38" i="24"/>
  <c r="I38" i="23"/>
  <c r="I38" i="25"/>
  <c r="I38" i="26"/>
  <c r="I38" i="27"/>
  <c r="I38" i="28"/>
  <c r="I38" i="29"/>
  <c r="I38" i="30"/>
  <c r="I38" i="31"/>
  <c r="I33" i="32"/>
  <c r="I38" i="1"/>
  <c r="AE38" i="2"/>
  <c r="AF38" i="2"/>
  <c r="AG38" i="2"/>
  <c r="AE38" i="3"/>
  <c r="AF38" i="3"/>
  <c r="AG38" i="3"/>
  <c r="AE38" i="4"/>
  <c r="AF38" i="4"/>
  <c r="AG38" i="4"/>
  <c r="AE38" i="5"/>
  <c r="AF38" i="5"/>
  <c r="AG38" i="5"/>
  <c r="AE38" i="6"/>
  <c r="AF38" i="6"/>
  <c r="AG38" i="6"/>
  <c r="AE38" i="7"/>
  <c r="AF38" i="7"/>
  <c r="AG38" i="7"/>
  <c r="AE38" i="8"/>
  <c r="AF38" i="8"/>
  <c r="AG38" i="8"/>
  <c r="AE38" i="9"/>
  <c r="AF38" i="9"/>
  <c r="AG38" i="9"/>
  <c r="AE38" i="10"/>
  <c r="AF38" i="10"/>
  <c r="AG38" i="10"/>
  <c r="AE38" i="12"/>
  <c r="AF38" i="12"/>
  <c r="AG38" i="12"/>
  <c r="AE38" i="11"/>
  <c r="AF38" i="11"/>
  <c r="AG38" i="11"/>
  <c r="AE38" i="13"/>
  <c r="AF38" i="13"/>
  <c r="AG38" i="13"/>
  <c r="AE38" i="14"/>
  <c r="AF38" i="14"/>
  <c r="AG38" i="14"/>
  <c r="AE38" i="15"/>
  <c r="AF38" i="15"/>
  <c r="AG38" i="15"/>
  <c r="AE38" i="16"/>
  <c r="AF38" i="16"/>
  <c r="AG38" i="16"/>
  <c r="AE38" i="17"/>
  <c r="AF38" i="17"/>
  <c r="AG38" i="17"/>
  <c r="AE38" i="18"/>
  <c r="AF38" i="18"/>
  <c r="AG38" i="18"/>
  <c r="AE38" i="19"/>
  <c r="AF38" i="19"/>
  <c r="AG38" i="19"/>
  <c r="AE38" i="20"/>
  <c r="AF38" i="20"/>
  <c r="AG38" i="20"/>
  <c r="AE38" i="21"/>
  <c r="AF38" i="21"/>
  <c r="AG38" i="21"/>
  <c r="AE38" i="22"/>
  <c r="AF38" i="22"/>
  <c r="AG38" i="22"/>
  <c r="AE38" i="24"/>
  <c r="AF38" i="24"/>
  <c r="AG38" i="24"/>
  <c r="AE38" i="23"/>
  <c r="AF38" i="23"/>
  <c r="AG38" i="23"/>
  <c r="AE38" i="25"/>
  <c r="AF38" i="25"/>
  <c r="AG38" i="25"/>
  <c r="AE38" i="26"/>
  <c r="AF38" i="26"/>
  <c r="AG38" i="26"/>
  <c r="AE38" i="27"/>
  <c r="AF38" i="27"/>
  <c r="AG38" i="27"/>
  <c r="AE38" i="28"/>
  <c r="AF38" i="28"/>
  <c r="AG38" i="28"/>
  <c r="AE38" i="29"/>
  <c r="AF38" i="29"/>
  <c r="AG38" i="29"/>
  <c r="AE38" i="30"/>
  <c r="AF38" i="30"/>
  <c r="AG38" i="30"/>
  <c r="AE38" i="31"/>
  <c r="AF38" i="31"/>
  <c r="AG38" i="31"/>
  <c r="AE33" i="32"/>
  <c r="AF33" i="32"/>
  <c r="AG33" i="32"/>
  <c r="AE38" i="1"/>
  <c r="AF38" i="1"/>
  <c r="AG38" i="1"/>
  <c r="E32" i="32" l="1"/>
  <c r="E31" i="32"/>
  <c r="E30" i="32"/>
  <c r="E29" i="32"/>
  <c r="E28" i="32"/>
  <c r="E27" i="32"/>
  <c r="E26" i="32"/>
  <c r="E25" i="32"/>
  <c r="E5" i="32"/>
  <c r="A5" i="32" s="1"/>
  <c r="E39" i="1"/>
  <c r="J38" i="2"/>
  <c r="K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J38" i="3"/>
  <c r="K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J38" i="4"/>
  <c r="K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J38" i="5"/>
  <c r="K38" i="5"/>
  <c r="M38" i="5"/>
  <c r="N38" i="5"/>
  <c r="O38" i="5"/>
  <c r="P38" i="5"/>
  <c r="Q38" i="5"/>
  <c r="R38" i="5"/>
  <c r="S38" i="5"/>
  <c r="T38" i="5"/>
  <c r="U38" i="5"/>
  <c r="V38" i="5"/>
  <c r="W38" i="5"/>
  <c r="X38" i="5"/>
  <c r="Y38" i="5"/>
  <c r="Z38" i="5"/>
  <c r="AA38" i="5"/>
  <c r="AB38" i="5"/>
  <c r="AC38" i="5"/>
  <c r="AD38" i="5"/>
  <c r="J38" i="6"/>
  <c r="K38" i="6"/>
  <c r="M38" i="6"/>
  <c r="N38" i="6"/>
  <c r="O38" i="6"/>
  <c r="P38" i="6"/>
  <c r="Q38" i="6"/>
  <c r="R38" i="6"/>
  <c r="S38" i="6"/>
  <c r="T38" i="6"/>
  <c r="U38" i="6"/>
  <c r="V38" i="6"/>
  <c r="W38" i="6"/>
  <c r="X38" i="6"/>
  <c r="Y38" i="6"/>
  <c r="Z38" i="6"/>
  <c r="AA38" i="6"/>
  <c r="AB38" i="6"/>
  <c r="AC38" i="6"/>
  <c r="AD38" i="6"/>
  <c r="J38" i="7"/>
  <c r="K38" i="7"/>
  <c r="M38" i="7"/>
  <c r="N38" i="7"/>
  <c r="O38" i="7"/>
  <c r="P38" i="7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J38" i="8"/>
  <c r="K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J38" i="9"/>
  <c r="K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J38" i="10"/>
  <c r="K38" i="10"/>
  <c r="M38" i="10"/>
  <c r="N38" i="10"/>
  <c r="O38" i="10"/>
  <c r="P38" i="10"/>
  <c r="Q38" i="10"/>
  <c r="R38" i="10"/>
  <c r="S38" i="10"/>
  <c r="T38" i="10"/>
  <c r="U38" i="10"/>
  <c r="V38" i="10"/>
  <c r="W38" i="10"/>
  <c r="X38" i="10"/>
  <c r="Y38" i="10"/>
  <c r="Z38" i="10"/>
  <c r="AA38" i="10"/>
  <c r="AB38" i="10"/>
  <c r="AC38" i="10"/>
  <c r="AD38" i="10"/>
  <c r="J38" i="12"/>
  <c r="K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J38" i="11"/>
  <c r="K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J38" i="13"/>
  <c r="K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J38" i="14"/>
  <c r="K38" i="14"/>
  <c r="M38" i="14"/>
  <c r="N38" i="14"/>
  <c r="O38" i="14"/>
  <c r="P38" i="14"/>
  <c r="Q38" i="14"/>
  <c r="R38" i="14"/>
  <c r="S38" i="14"/>
  <c r="T38" i="14"/>
  <c r="U38" i="14"/>
  <c r="V38" i="14"/>
  <c r="W38" i="14"/>
  <c r="X38" i="14"/>
  <c r="Y38" i="14"/>
  <c r="Z38" i="14"/>
  <c r="AA38" i="14"/>
  <c r="AB38" i="14"/>
  <c r="AC38" i="14"/>
  <c r="AD38" i="14"/>
  <c r="J38" i="15"/>
  <c r="K38" i="15"/>
  <c r="M38" i="15"/>
  <c r="N38" i="15"/>
  <c r="O38" i="15"/>
  <c r="P38" i="15"/>
  <c r="Q38" i="15"/>
  <c r="R38" i="15"/>
  <c r="S38" i="15"/>
  <c r="T38" i="15"/>
  <c r="U38" i="15"/>
  <c r="V38" i="15"/>
  <c r="W38" i="15"/>
  <c r="X38" i="15"/>
  <c r="Y38" i="15"/>
  <c r="Z38" i="15"/>
  <c r="AA38" i="15"/>
  <c r="AB38" i="15"/>
  <c r="AC38" i="15"/>
  <c r="AD38" i="15"/>
  <c r="J38" i="16"/>
  <c r="K38" i="16"/>
  <c r="M38" i="16"/>
  <c r="N38" i="16"/>
  <c r="O38" i="16"/>
  <c r="P38" i="16"/>
  <c r="Q38" i="16"/>
  <c r="R38" i="16"/>
  <c r="S38" i="16"/>
  <c r="T38" i="16"/>
  <c r="U38" i="16"/>
  <c r="V38" i="16"/>
  <c r="W38" i="16"/>
  <c r="X38" i="16"/>
  <c r="Y38" i="16"/>
  <c r="Z38" i="16"/>
  <c r="AA38" i="16"/>
  <c r="AB38" i="16"/>
  <c r="AC38" i="16"/>
  <c r="AD38" i="16"/>
  <c r="J38" i="17"/>
  <c r="K38" i="17"/>
  <c r="M38" i="17"/>
  <c r="N38" i="17"/>
  <c r="O38" i="17"/>
  <c r="P38" i="17"/>
  <c r="Q38" i="17"/>
  <c r="R38" i="17"/>
  <c r="S38" i="17"/>
  <c r="T38" i="17"/>
  <c r="U38" i="17"/>
  <c r="V38" i="17"/>
  <c r="W38" i="17"/>
  <c r="X38" i="17"/>
  <c r="Y38" i="17"/>
  <c r="Z38" i="17"/>
  <c r="AA38" i="17"/>
  <c r="AB38" i="17"/>
  <c r="AC38" i="17"/>
  <c r="AD38" i="17"/>
  <c r="J38" i="18"/>
  <c r="K38" i="18"/>
  <c r="M38" i="18"/>
  <c r="N38" i="18"/>
  <c r="O38" i="18"/>
  <c r="P38" i="18"/>
  <c r="Q38" i="18"/>
  <c r="R38" i="18"/>
  <c r="S38" i="18"/>
  <c r="T38" i="18"/>
  <c r="U38" i="18"/>
  <c r="V38" i="18"/>
  <c r="W38" i="18"/>
  <c r="X38" i="18"/>
  <c r="Y38" i="18"/>
  <c r="Z38" i="18"/>
  <c r="AA38" i="18"/>
  <c r="AB38" i="18"/>
  <c r="AC38" i="18"/>
  <c r="AD38" i="18"/>
  <c r="J38" i="19"/>
  <c r="K38" i="19"/>
  <c r="M38" i="19"/>
  <c r="N38" i="19"/>
  <c r="O38" i="19"/>
  <c r="P38" i="19"/>
  <c r="Q38" i="19"/>
  <c r="R38" i="19"/>
  <c r="S38" i="19"/>
  <c r="T38" i="19"/>
  <c r="U38" i="19"/>
  <c r="V38" i="19"/>
  <c r="W38" i="19"/>
  <c r="X38" i="19"/>
  <c r="Y38" i="19"/>
  <c r="Z38" i="19"/>
  <c r="AA38" i="19"/>
  <c r="AB38" i="19"/>
  <c r="AC38" i="19"/>
  <c r="AD38" i="19"/>
  <c r="J38" i="20"/>
  <c r="K38" i="20"/>
  <c r="M38" i="20"/>
  <c r="N38" i="20"/>
  <c r="O38" i="20"/>
  <c r="P38" i="20"/>
  <c r="Q38" i="20"/>
  <c r="R38" i="20"/>
  <c r="S38" i="20"/>
  <c r="T38" i="20"/>
  <c r="U38" i="20"/>
  <c r="V38" i="20"/>
  <c r="W38" i="20"/>
  <c r="X38" i="20"/>
  <c r="Y38" i="20"/>
  <c r="Z38" i="20"/>
  <c r="AA38" i="20"/>
  <c r="AB38" i="20"/>
  <c r="AC38" i="20"/>
  <c r="AD38" i="20"/>
  <c r="J38" i="21"/>
  <c r="K38" i="21"/>
  <c r="M38" i="21"/>
  <c r="N38" i="21"/>
  <c r="O38" i="21"/>
  <c r="P38" i="21"/>
  <c r="Q38" i="21"/>
  <c r="R38" i="21"/>
  <c r="S38" i="21"/>
  <c r="T38" i="21"/>
  <c r="U38" i="21"/>
  <c r="V38" i="21"/>
  <c r="W38" i="21"/>
  <c r="X38" i="21"/>
  <c r="Y38" i="21"/>
  <c r="Z38" i="21"/>
  <c r="AA38" i="21"/>
  <c r="AB38" i="21"/>
  <c r="AC38" i="21"/>
  <c r="AD38" i="21"/>
  <c r="J38" i="22"/>
  <c r="K38" i="22"/>
  <c r="M38" i="22"/>
  <c r="N38" i="22"/>
  <c r="O38" i="22"/>
  <c r="P38" i="22"/>
  <c r="Q38" i="22"/>
  <c r="R38" i="22"/>
  <c r="S38" i="22"/>
  <c r="T38" i="22"/>
  <c r="U38" i="22"/>
  <c r="V38" i="22"/>
  <c r="W38" i="22"/>
  <c r="X38" i="22"/>
  <c r="Y38" i="22"/>
  <c r="Z38" i="22"/>
  <c r="AA38" i="22"/>
  <c r="AB38" i="22"/>
  <c r="AC38" i="22"/>
  <c r="AD38" i="22"/>
  <c r="J38" i="24"/>
  <c r="K38" i="24"/>
  <c r="M38" i="24"/>
  <c r="N38" i="24"/>
  <c r="O38" i="24"/>
  <c r="P38" i="24"/>
  <c r="Q38" i="24"/>
  <c r="R38" i="24"/>
  <c r="S38" i="24"/>
  <c r="T38" i="24"/>
  <c r="U38" i="24"/>
  <c r="V38" i="24"/>
  <c r="W38" i="24"/>
  <c r="X38" i="24"/>
  <c r="Y38" i="24"/>
  <c r="Z38" i="24"/>
  <c r="AA38" i="24"/>
  <c r="AB38" i="24"/>
  <c r="AC38" i="24"/>
  <c r="AD38" i="24"/>
  <c r="J38" i="23"/>
  <c r="K38" i="23"/>
  <c r="M38" i="23"/>
  <c r="N38" i="23"/>
  <c r="O38" i="23"/>
  <c r="P38" i="23"/>
  <c r="Q38" i="23"/>
  <c r="R38" i="23"/>
  <c r="S38" i="23"/>
  <c r="T38" i="23"/>
  <c r="U38" i="23"/>
  <c r="V38" i="23"/>
  <c r="W38" i="23"/>
  <c r="X38" i="23"/>
  <c r="Y38" i="23"/>
  <c r="Z38" i="23"/>
  <c r="AA38" i="23"/>
  <c r="AB38" i="23"/>
  <c r="AC38" i="23"/>
  <c r="AD38" i="23"/>
  <c r="J38" i="25"/>
  <c r="K38" i="25"/>
  <c r="M38" i="25"/>
  <c r="N38" i="25"/>
  <c r="O38" i="25"/>
  <c r="P38" i="25"/>
  <c r="Q38" i="25"/>
  <c r="R38" i="25"/>
  <c r="S38" i="25"/>
  <c r="T38" i="25"/>
  <c r="U38" i="25"/>
  <c r="V38" i="25"/>
  <c r="W38" i="25"/>
  <c r="X38" i="25"/>
  <c r="Y38" i="25"/>
  <c r="Z38" i="25"/>
  <c r="AA38" i="25"/>
  <c r="AB38" i="25"/>
  <c r="AC38" i="25"/>
  <c r="AD38" i="25"/>
  <c r="J38" i="26"/>
  <c r="K38" i="26"/>
  <c r="M38" i="26"/>
  <c r="N38" i="26"/>
  <c r="O38" i="26"/>
  <c r="P38" i="26"/>
  <c r="Q38" i="26"/>
  <c r="R38" i="26"/>
  <c r="S38" i="26"/>
  <c r="T38" i="26"/>
  <c r="U38" i="26"/>
  <c r="V38" i="26"/>
  <c r="W38" i="26"/>
  <c r="X38" i="26"/>
  <c r="Y38" i="26"/>
  <c r="Z38" i="26"/>
  <c r="AA38" i="26"/>
  <c r="AB38" i="26"/>
  <c r="AC38" i="26"/>
  <c r="AD38" i="26"/>
  <c r="J38" i="27"/>
  <c r="K38" i="27"/>
  <c r="M38" i="27"/>
  <c r="N38" i="27"/>
  <c r="O38" i="27"/>
  <c r="P38" i="27"/>
  <c r="Q38" i="27"/>
  <c r="R38" i="27"/>
  <c r="S38" i="27"/>
  <c r="T38" i="27"/>
  <c r="U38" i="27"/>
  <c r="V38" i="27"/>
  <c r="W38" i="27"/>
  <c r="X38" i="27"/>
  <c r="Y38" i="27"/>
  <c r="Z38" i="27"/>
  <c r="AA38" i="27"/>
  <c r="AB38" i="27"/>
  <c r="AC38" i="27"/>
  <c r="AD38" i="27"/>
  <c r="J38" i="28"/>
  <c r="K38" i="28"/>
  <c r="M38" i="28"/>
  <c r="N38" i="28"/>
  <c r="O38" i="28"/>
  <c r="P38" i="28"/>
  <c r="Q38" i="28"/>
  <c r="R38" i="28"/>
  <c r="S38" i="28"/>
  <c r="T38" i="28"/>
  <c r="U38" i="28"/>
  <c r="V38" i="28"/>
  <c r="W38" i="28"/>
  <c r="X38" i="28"/>
  <c r="Y38" i="28"/>
  <c r="Z38" i="28"/>
  <c r="AA38" i="28"/>
  <c r="AB38" i="28"/>
  <c r="AC38" i="28"/>
  <c r="AD38" i="28"/>
  <c r="J38" i="29"/>
  <c r="K38" i="29"/>
  <c r="M38" i="29"/>
  <c r="N38" i="29"/>
  <c r="O38" i="29"/>
  <c r="P38" i="29"/>
  <c r="Q38" i="29"/>
  <c r="R38" i="29"/>
  <c r="S38" i="29"/>
  <c r="T38" i="29"/>
  <c r="U38" i="29"/>
  <c r="V38" i="29"/>
  <c r="W38" i="29"/>
  <c r="X38" i="29"/>
  <c r="Y38" i="29"/>
  <c r="Z38" i="29"/>
  <c r="AA38" i="29"/>
  <c r="AB38" i="29"/>
  <c r="AC38" i="29"/>
  <c r="AD38" i="29"/>
  <c r="J38" i="30"/>
  <c r="K38" i="30"/>
  <c r="M38" i="30"/>
  <c r="N38" i="30"/>
  <c r="O38" i="30"/>
  <c r="P38" i="30"/>
  <c r="Q38" i="30"/>
  <c r="R38" i="30"/>
  <c r="S38" i="30"/>
  <c r="T38" i="30"/>
  <c r="U38" i="30"/>
  <c r="V38" i="30"/>
  <c r="W38" i="30"/>
  <c r="X38" i="30"/>
  <c r="Y38" i="30"/>
  <c r="Z38" i="30"/>
  <c r="AA38" i="30"/>
  <c r="AB38" i="30"/>
  <c r="AC38" i="30"/>
  <c r="AD38" i="30"/>
  <c r="J38" i="31"/>
  <c r="K38" i="31"/>
  <c r="M38" i="31"/>
  <c r="N38" i="31"/>
  <c r="O38" i="31"/>
  <c r="P38" i="31"/>
  <c r="Q38" i="31"/>
  <c r="R38" i="31"/>
  <c r="S38" i="31"/>
  <c r="T38" i="31"/>
  <c r="U38" i="31"/>
  <c r="V38" i="31"/>
  <c r="W38" i="31"/>
  <c r="X38" i="31"/>
  <c r="Y38" i="31"/>
  <c r="Z38" i="31"/>
  <c r="AA38" i="31"/>
  <c r="AB38" i="31"/>
  <c r="AC38" i="31"/>
  <c r="AD38" i="31"/>
  <c r="J38" i="1"/>
  <c r="K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H38" i="2"/>
  <c r="H38" i="3"/>
  <c r="H38" i="4"/>
  <c r="H38" i="5"/>
  <c r="H38" i="6"/>
  <c r="H38" i="7"/>
  <c r="H38" i="8"/>
  <c r="H38" i="9"/>
  <c r="H38" i="10"/>
  <c r="H38" i="12"/>
  <c r="H38" i="11"/>
  <c r="H38" i="13"/>
  <c r="H38" i="14"/>
  <c r="H38" i="15"/>
  <c r="H38" i="16"/>
  <c r="H38" i="17"/>
  <c r="H38" i="18"/>
  <c r="H38" i="19"/>
  <c r="H38" i="20"/>
  <c r="H38" i="21"/>
  <c r="H38" i="22"/>
  <c r="H38" i="24"/>
  <c r="H38" i="23"/>
  <c r="H38" i="25"/>
  <c r="H38" i="26"/>
  <c r="H38" i="27"/>
  <c r="H38" i="28"/>
  <c r="H38" i="29"/>
  <c r="H38" i="30"/>
  <c r="H38" i="31"/>
  <c r="H38" i="1"/>
  <c r="C35" i="32" l="1"/>
  <c r="C37" i="32" s="1"/>
  <c r="AD33" i="32" l="1"/>
  <c r="H47" i="31"/>
  <c r="H46" i="31"/>
  <c r="H45" i="31"/>
  <c r="H44" i="31"/>
  <c r="C45" i="31"/>
  <c r="H43" i="31"/>
  <c r="H42" i="31"/>
  <c r="H41" i="31"/>
  <c r="C43" i="31"/>
  <c r="H47" i="30"/>
  <c r="H46" i="30"/>
  <c r="H45" i="30"/>
  <c r="H44" i="30"/>
  <c r="C45" i="30"/>
  <c r="H43" i="30"/>
  <c r="H42" i="30"/>
  <c r="H41" i="30"/>
  <c r="C43" i="30"/>
  <c r="H47" i="29"/>
  <c r="H46" i="29"/>
  <c r="H45" i="29"/>
  <c r="H44" i="29"/>
  <c r="C45" i="29"/>
  <c r="H43" i="29"/>
  <c r="H42" i="29"/>
  <c r="H41" i="29"/>
  <c r="C43" i="29"/>
  <c r="H47" i="28"/>
  <c r="H46" i="28"/>
  <c r="H45" i="28"/>
  <c r="H44" i="28"/>
  <c r="C45" i="28"/>
  <c r="H43" i="28"/>
  <c r="H42" i="28"/>
  <c r="H41" i="28"/>
  <c r="C43" i="28"/>
  <c r="H47" i="27"/>
  <c r="H46" i="27"/>
  <c r="H45" i="27"/>
  <c r="H44" i="27"/>
  <c r="C45" i="27"/>
  <c r="H43" i="27"/>
  <c r="H42" i="27"/>
  <c r="H41" i="27"/>
  <c r="C43" i="27"/>
  <c r="H47" i="26"/>
  <c r="H46" i="26"/>
  <c r="H45" i="26"/>
  <c r="H44" i="26"/>
  <c r="C45" i="26"/>
  <c r="H43" i="26"/>
  <c r="H42" i="26"/>
  <c r="H41" i="26"/>
  <c r="C43" i="26"/>
  <c r="H47" i="25"/>
  <c r="H46" i="25"/>
  <c r="H45" i="25"/>
  <c r="H44" i="25"/>
  <c r="C45" i="25"/>
  <c r="H43" i="25"/>
  <c r="H42" i="25"/>
  <c r="H41" i="25"/>
  <c r="C43" i="25"/>
  <c r="H47" i="23"/>
  <c r="H46" i="23"/>
  <c r="H45" i="23"/>
  <c r="H44" i="23"/>
  <c r="C45" i="23"/>
  <c r="H43" i="23"/>
  <c r="H42" i="23"/>
  <c r="H41" i="23"/>
  <c r="C43" i="23"/>
  <c r="H47" i="24"/>
  <c r="H46" i="24"/>
  <c r="H45" i="24"/>
  <c r="H44" i="24"/>
  <c r="C45" i="24"/>
  <c r="H43" i="24"/>
  <c r="H42" i="24"/>
  <c r="H41" i="24"/>
  <c r="C43" i="24"/>
  <c r="H47" i="22"/>
  <c r="H46" i="22"/>
  <c r="H45" i="22"/>
  <c r="H44" i="22"/>
  <c r="C45" i="22"/>
  <c r="H43" i="22"/>
  <c r="H42" i="22"/>
  <c r="H41" i="22"/>
  <c r="C43" i="22"/>
  <c r="H47" i="21"/>
  <c r="H46" i="21"/>
  <c r="H45" i="21"/>
  <c r="H44" i="21"/>
  <c r="C45" i="21"/>
  <c r="H43" i="21"/>
  <c r="H42" i="21"/>
  <c r="H41" i="21"/>
  <c r="C43" i="21"/>
  <c r="H47" i="20"/>
  <c r="H46" i="20"/>
  <c r="H45" i="20"/>
  <c r="H44" i="20"/>
  <c r="C45" i="20"/>
  <c r="H43" i="20"/>
  <c r="H42" i="20"/>
  <c r="H41" i="20"/>
  <c r="C43" i="20"/>
  <c r="H47" i="19"/>
  <c r="H46" i="19"/>
  <c r="H45" i="19"/>
  <c r="H44" i="19"/>
  <c r="C45" i="19"/>
  <c r="H43" i="19"/>
  <c r="H42" i="19"/>
  <c r="H41" i="19"/>
  <c r="C43" i="19"/>
  <c r="H47" i="18"/>
  <c r="H46" i="18"/>
  <c r="H45" i="18"/>
  <c r="H44" i="18"/>
  <c r="C45" i="18"/>
  <c r="H43" i="18"/>
  <c r="H42" i="18"/>
  <c r="H41" i="18"/>
  <c r="C43" i="18"/>
  <c r="H47" i="17"/>
  <c r="H46" i="17"/>
  <c r="H45" i="17"/>
  <c r="H44" i="17"/>
  <c r="C45" i="17"/>
  <c r="H43" i="17"/>
  <c r="H42" i="17"/>
  <c r="H41" i="17"/>
  <c r="C43" i="17"/>
  <c r="H47" i="16"/>
  <c r="H46" i="16"/>
  <c r="H45" i="16"/>
  <c r="H44" i="16"/>
  <c r="C45" i="16"/>
  <c r="H43" i="16"/>
  <c r="H42" i="16"/>
  <c r="H41" i="16"/>
  <c r="C43" i="16"/>
  <c r="H47" i="15"/>
  <c r="H46" i="15"/>
  <c r="H45" i="15"/>
  <c r="H44" i="15"/>
  <c r="C45" i="15"/>
  <c r="H43" i="15"/>
  <c r="H42" i="15"/>
  <c r="H41" i="15"/>
  <c r="C43" i="15"/>
  <c r="H47" i="14"/>
  <c r="H46" i="14"/>
  <c r="H45" i="14"/>
  <c r="H44" i="14"/>
  <c r="C45" i="14"/>
  <c r="H43" i="14"/>
  <c r="H42" i="14"/>
  <c r="H41" i="14"/>
  <c r="C43" i="14"/>
  <c r="H47" i="13"/>
  <c r="H46" i="13"/>
  <c r="H45" i="13"/>
  <c r="H44" i="13"/>
  <c r="C45" i="13"/>
  <c r="H43" i="13"/>
  <c r="H42" i="13"/>
  <c r="H41" i="13"/>
  <c r="C43" i="13"/>
  <c r="H47" i="11"/>
  <c r="H46" i="11"/>
  <c r="H45" i="11"/>
  <c r="H44" i="11"/>
  <c r="C45" i="11"/>
  <c r="H43" i="11"/>
  <c r="H42" i="11"/>
  <c r="H41" i="11"/>
  <c r="C43" i="11"/>
  <c r="H47" i="12"/>
  <c r="H46" i="12"/>
  <c r="H45" i="12"/>
  <c r="H44" i="12"/>
  <c r="C45" i="12"/>
  <c r="H43" i="12"/>
  <c r="H42" i="12"/>
  <c r="H41" i="12"/>
  <c r="C43" i="12"/>
  <c r="AC33" i="32" l="1"/>
  <c r="AB33" i="32" l="1"/>
  <c r="K4" i="32" l="1"/>
  <c r="J4" i="32"/>
  <c r="H4" i="32"/>
  <c r="H47" i="10"/>
  <c r="H46" i="10"/>
  <c r="H45" i="10"/>
  <c r="H44" i="10"/>
  <c r="C45" i="10"/>
  <c r="H43" i="10"/>
  <c r="H42" i="10"/>
  <c r="H41" i="10"/>
  <c r="C43" i="10"/>
  <c r="H47" i="9"/>
  <c r="H46" i="9"/>
  <c r="H45" i="9"/>
  <c r="H44" i="9"/>
  <c r="C45" i="9"/>
  <c r="H43" i="9"/>
  <c r="H42" i="9"/>
  <c r="H41" i="9"/>
  <c r="C43" i="9"/>
  <c r="H47" i="8"/>
  <c r="H46" i="8"/>
  <c r="H45" i="8"/>
  <c r="H44" i="8"/>
  <c r="C45" i="8"/>
  <c r="H43" i="8"/>
  <c r="H42" i="8"/>
  <c r="H41" i="8"/>
  <c r="H47" i="7"/>
  <c r="H46" i="7"/>
  <c r="H45" i="7"/>
  <c r="H44" i="7"/>
  <c r="C45" i="7"/>
  <c r="H43" i="7"/>
  <c r="H42" i="7"/>
  <c r="H41" i="7"/>
  <c r="H47" i="6"/>
  <c r="H46" i="6"/>
  <c r="H45" i="6"/>
  <c r="H44" i="6"/>
  <c r="C45" i="6"/>
  <c r="H43" i="6"/>
  <c r="H42" i="6"/>
  <c r="H41" i="6"/>
  <c r="C43" i="6"/>
  <c r="G4" i="32" l="1"/>
  <c r="G33" i="32" s="1"/>
  <c r="H33" i="32"/>
  <c r="V33" i="32"/>
  <c r="K33" i="32"/>
  <c r="P33" i="32"/>
  <c r="R33" i="32"/>
  <c r="T33" i="32"/>
  <c r="X33" i="32"/>
  <c r="O33" i="32"/>
  <c r="Q33" i="32"/>
  <c r="S33" i="32"/>
  <c r="W33" i="32"/>
  <c r="AA33" i="32"/>
  <c r="Y33" i="32"/>
  <c r="U33" i="32"/>
  <c r="Z33" i="32"/>
  <c r="M33" i="32"/>
  <c r="N33" i="32"/>
  <c r="C43" i="8"/>
  <c r="C43" i="7"/>
  <c r="H47" i="5"/>
  <c r="H46" i="5"/>
  <c r="H45" i="5"/>
  <c r="H44" i="5"/>
  <c r="C45" i="5"/>
  <c r="H43" i="5"/>
  <c r="H42" i="5"/>
  <c r="H41" i="5"/>
  <c r="H47" i="4"/>
  <c r="H46" i="4"/>
  <c r="H45" i="4"/>
  <c r="H44" i="4"/>
  <c r="C45" i="4"/>
  <c r="H43" i="4"/>
  <c r="H42" i="4"/>
  <c r="H41" i="4"/>
  <c r="H47" i="3"/>
  <c r="H46" i="3"/>
  <c r="H45" i="3"/>
  <c r="H44" i="3"/>
  <c r="C45" i="3"/>
  <c r="H43" i="3"/>
  <c r="H42" i="3"/>
  <c r="H41" i="3"/>
  <c r="H47" i="2"/>
  <c r="H46" i="2"/>
  <c r="H45" i="2"/>
  <c r="H44" i="2"/>
  <c r="C45" i="2"/>
  <c r="H43" i="2"/>
  <c r="H42" i="2"/>
  <c r="H41" i="2"/>
  <c r="C43" i="5" l="1"/>
  <c r="C43" i="4"/>
  <c r="C43" i="3"/>
  <c r="C43" i="2"/>
  <c r="H47" i="1" l="1"/>
  <c r="H46" i="1"/>
  <c r="H45" i="1"/>
  <c r="H44" i="1"/>
  <c r="H43" i="1"/>
  <c r="H42" i="1"/>
  <c r="H41" i="1"/>
  <c r="C45" i="1" s="1"/>
  <c r="C42" i="1" l="1"/>
  <c r="C36" i="32"/>
  <c r="C43" i="1"/>
  <c r="C44" i="1" l="1"/>
  <c r="C46" i="1" l="1"/>
  <c r="E4" i="2"/>
  <c r="E39" i="2" s="1"/>
  <c r="C48" i="1"/>
  <c r="C47" i="1"/>
  <c r="C42" i="2" l="1"/>
  <c r="C44" i="2" s="1"/>
  <c r="E4" i="3" s="1"/>
  <c r="E39" i="3" s="1"/>
  <c r="C42" i="3" l="1"/>
  <c r="C44" i="3" s="1"/>
  <c r="C48" i="2"/>
  <c r="C46" i="2"/>
  <c r="C47" i="2"/>
  <c r="E4" i="4" l="1"/>
  <c r="E39" i="4" s="1"/>
  <c r="C48" i="3"/>
  <c r="C47" i="3"/>
  <c r="C46" i="3"/>
  <c r="C42" i="4" l="1"/>
  <c r="C44" i="4" s="1"/>
  <c r="E4" i="5" l="1"/>
  <c r="E39" i="5" s="1"/>
  <c r="C48" i="4"/>
  <c r="C47" i="4"/>
  <c r="C46" i="4"/>
  <c r="C42" i="5" l="1"/>
  <c r="C44" i="5" s="1"/>
  <c r="E4" i="6" l="1"/>
  <c r="E39" i="6" s="1"/>
  <c r="C48" i="5"/>
  <c r="C47" i="5"/>
  <c r="C46" i="5"/>
  <c r="C42" i="6" l="1"/>
  <c r="C44" i="6" s="1"/>
  <c r="E4" i="7" l="1"/>
  <c r="E39" i="7" s="1"/>
  <c r="C48" i="6"/>
  <c r="C47" i="6"/>
  <c r="C46" i="6"/>
  <c r="C42" i="7" l="1"/>
  <c r="C44" i="7" s="1"/>
  <c r="E4" i="8" l="1"/>
  <c r="E39" i="8" s="1"/>
  <c r="C46" i="7"/>
  <c r="C48" i="7"/>
  <c r="C47" i="7"/>
  <c r="C42" i="8" l="1"/>
  <c r="C44" i="8" s="1"/>
  <c r="E4" i="9" l="1"/>
  <c r="E39" i="9" s="1"/>
  <c r="C46" i="8"/>
  <c r="C48" i="8"/>
  <c r="C47" i="8"/>
  <c r="C42" i="9" l="1"/>
  <c r="C44" i="9" s="1"/>
  <c r="E4" i="10" l="1"/>
  <c r="E39" i="10" s="1"/>
  <c r="C48" i="9"/>
  <c r="C47" i="9"/>
  <c r="C46" i="9"/>
  <c r="C42" i="10" l="1"/>
  <c r="C44" i="10" s="1"/>
  <c r="E4" i="12" l="1"/>
  <c r="E39" i="12" s="1"/>
  <c r="C47" i="10"/>
  <c r="C46" i="10"/>
  <c r="C48" i="10"/>
  <c r="C42" i="12" l="1"/>
  <c r="C44" i="12" s="1"/>
  <c r="E4" i="11" l="1"/>
  <c r="E39" i="11" s="1"/>
  <c r="C46" i="12"/>
  <c r="C48" i="12"/>
  <c r="C47" i="12"/>
  <c r="C42" i="11" l="1"/>
  <c r="C44" i="11" s="1"/>
  <c r="E4" i="13" s="1"/>
  <c r="E39" i="13" s="1"/>
  <c r="C42" i="13" s="1"/>
  <c r="C44" i="13" s="1"/>
  <c r="E4" i="14" s="1"/>
  <c r="E39" i="14" s="1"/>
  <c r="C42" i="14" s="1"/>
  <c r="C44" i="14" s="1"/>
  <c r="E4" i="15" l="1"/>
  <c r="E39" i="15" s="1"/>
  <c r="C42" i="15" s="1"/>
  <c r="C44" i="15" s="1"/>
  <c r="C48" i="14"/>
  <c r="C46" i="14"/>
  <c r="C47" i="14"/>
  <c r="C48" i="13"/>
  <c r="C47" i="13"/>
  <c r="C46" i="13"/>
  <c r="C47" i="11"/>
  <c r="C46" i="11"/>
  <c r="C48" i="11"/>
  <c r="E4" i="16" l="1"/>
  <c r="E39" i="16" s="1"/>
  <c r="C42" i="16" s="1"/>
  <c r="C44" i="16" s="1"/>
  <c r="C47" i="15"/>
  <c r="C48" i="15"/>
  <c r="C46" i="15"/>
  <c r="E4" i="17" l="1"/>
  <c r="E39" i="17" s="1"/>
  <c r="C42" i="17" s="1"/>
  <c r="C44" i="17" s="1"/>
  <c r="E4" i="18" s="1"/>
  <c r="E39" i="18" s="1"/>
  <c r="C42" i="18" s="1"/>
  <c r="C44" i="18" s="1"/>
  <c r="E4" i="19" s="1"/>
  <c r="E39" i="19" s="1"/>
  <c r="C42" i="19" s="1"/>
  <c r="C44" i="19" s="1"/>
  <c r="E4" i="20" s="1"/>
  <c r="E39" i="20" s="1"/>
  <c r="C42" i="20" s="1"/>
  <c r="C44" i="20" s="1"/>
  <c r="C48" i="16"/>
  <c r="C46" i="16"/>
  <c r="C47" i="16"/>
  <c r="E4" i="21" l="1"/>
  <c r="E39" i="21" s="1"/>
  <c r="C42" i="21" s="1"/>
  <c r="C44" i="21" s="1"/>
  <c r="E4" i="22" s="1"/>
  <c r="E39" i="22" s="1"/>
  <c r="C42" i="22" s="1"/>
  <c r="C44" i="22" s="1"/>
  <c r="E4" i="24" s="1"/>
  <c r="E39" i="24" s="1"/>
  <c r="C42" i="24" s="1"/>
  <c r="C44" i="24" s="1"/>
  <c r="C46" i="20"/>
  <c r="C48" i="20"/>
  <c r="C47" i="20"/>
  <c r="C48" i="19"/>
  <c r="C46" i="19"/>
  <c r="C47" i="19"/>
  <c r="C48" i="18"/>
  <c r="C46" i="18"/>
  <c r="C47" i="18"/>
  <c r="C47" i="17"/>
  <c r="C48" i="17"/>
  <c r="C46" i="17"/>
  <c r="E4" i="23" l="1"/>
  <c r="E39" i="23" s="1"/>
  <c r="C42" i="23" s="1"/>
  <c r="C44" i="23" s="1"/>
  <c r="C48" i="24"/>
  <c r="C46" i="24"/>
  <c r="C47" i="24"/>
  <c r="C48" i="22"/>
  <c r="C47" i="22"/>
  <c r="C46" i="22"/>
  <c r="C47" i="21"/>
  <c r="C46" i="21"/>
  <c r="C48" i="21"/>
  <c r="E4" i="25" l="1"/>
  <c r="E39" i="25" s="1"/>
  <c r="C42" i="25" s="1"/>
  <c r="C44" i="25" s="1"/>
  <c r="E4" i="26" s="1"/>
  <c r="E39" i="26" s="1"/>
  <c r="C42" i="26" s="1"/>
  <c r="C44" i="26" s="1"/>
  <c r="C46" i="23"/>
  <c r="C47" i="23"/>
  <c r="C48" i="23"/>
  <c r="E4" i="27" l="1"/>
  <c r="E39" i="27" s="1"/>
  <c r="C42" i="27" s="1"/>
  <c r="C44" i="27" s="1"/>
  <c r="E4" i="28" s="1"/>
  <c r="E39" i="28" s="1"/>
  <c r="C42" i="28" s="1"/>
  <c r="C44" i="28" s="1"/>
  <c r="E4" i="29" s="1"/>
  <c r="E39" i="29" s="1"/>
  <c r="C42" i="29" s="1"/>
  <c r="C44" i="29" s="1"/>
  <c r="E4" i="30" s="1"/>
  <c r="E39" i="30" s="1"/>
  <c r="C42" i="30" s="1"/>
  <c r="C44" i="30" s="1"/>
  <c r="C48" i="26"/>
  <c r="C46" i="26"/>
  <c r="C47" i="26"/>
  <c r="C47" i="25"/>
  <c r="C48" i="25"/>
  <c r="C46" i="25"/>
  <c r="E4" i="31" l="1"/>
  <c r="E39" i="31" s="1"/>
  <c r="C42" i="31" s="1"/>
  <c r="C44" i="31" s="1"/>
  <c r="C48" i="30"/>
  <c r="C47" i="30"/>
  <c r="C46" i="30"/>
  <c r="C47" i="29"/>
  <c r="C46" i="29"/>
  <c r="C48" i="29"/>
  <c r="C46" i="28"/>
  <c r="C47" i="28"/>
  <c r="C48" i="28"/>
  <c r="C48" i="27"/>
  <c r="C47" i="27"/>
  <c r="C46" i="27"/>
  <c r="C48" i="31" l="1"/>
  <c r="C47" i="31"/>
  <c r="C46" i="31"/>
</calcChain>
</file>

<file path=xl/sharedStrings.xml><?xml version="1.0" encoding="utf-8"?>
<sst xmlns="http://schemas.openxmlformats.org/spreadsheetml/2006/main" count="2765" uniqueCount="571">
  <si>
    <t>المبلغ</t>
  </si>
  <si>
    <t>التاريخ</t>
  </si>
  <si>
    <t>الاجمالي</t>
  </si>
  <si>
    <t>العجز</t>
  </si>
  <si>
    <t>اجمالى مصروفات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</si>
  <si>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</si>
  <si>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</si>
  <si>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</si>
  <si>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</si>
  <si>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</si>
  <si>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</si>
  <si>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</si>
  <si>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</si>
  <si>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</si>
  <si>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</si>
  <si>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 xml:space="preserve"> </t>
  </si>
  <si>
    <t>سلف</t>
  </si>
  <si>
    <t>ماقبله</t>
  </si>
  <si>
    <t>خامات</t>
  </si>
  <si>
    <t>رواتب</t>
  </si>
  <si>
    <t>نقل</t>
  </si>
  <si>
    <t>مبيعات الكافيتريا</t>
  </si>
  <si>
    <t>مبيعات الباركينج</t>
  </si>
  <si>
    <t>الأفراح</t>
  </si>
  <si>
    <t>حوافز</t>
  </si>
  <si>
    <t>تكلفة مبيعات</t>
  </si>
  <si>
    <t>إكراميات</t>
  </si>
  <si>
    <t>مبيعات مطعم</t>
  </si>
  <si>
    <t>مصاريف نثريه</t>
  </si>
  <si>
    <t>عمولات</t>
  </si>
  <si>
    <t>سيارة</t>
  </si>
  <si>
    <t>متعهدين</t>
  </si>
  <si>
    <t>شركة الرش</t>
  </si>
  <si>
    <t>باقي حساب فرح يوم 5/10/2023</t>
  </si>
  <si>
    <t>من حساب فرح 12/10/2023</t>
  </si>
  <si>
    <t>ماقبله رصيد 30/9/2023</t>
  </si>
  <si>
    <t>من حساب منصعية الأسترجي ( كراسي خشب )</t>
  </si>
  <si>
    <t>سلفة احمد سليمان تخصم من راتب سبتمبر</t>
  </si>
  <si>
    <t>شراء 11 لفة خرطوم كهرباء تأسيس قاعة أوركانزا+ 1/4 ك مسامير</t>
  </si>
  <si>
    <t>من حساب سيد النجار</t>
  </si>
  <si>
    <t>حساب عمال تنزيل سيراميل قاعة اوركانزا وحمام السباحة</t>
  </si>
  <si>
    <t>شراء 3 ك بصل</t>
  </si>
  <si>
    <t>ماقبله رصيد 1/10/2023</t>
  </si>
  <si>
    <t xml:space="preserve">باقي حساب فرح يوم </t>
  </si>
  <si>
    <t xml:space="preserve">من حساب فرح </t>
  </si>
  <si>
    <t>مبيعات المطعم صباحي</t>
  </si>
  <si>
    <t>مبيعات المطعم مسائي</t>
  </si>
  <si>
    <t>من حساب احمد رجب (تصوير برومو)</t>
  </si>
  <si>
    <t>م.تأسيس</t>
  </si>
  <si>
    <t>من حساب 60 متر رمل للدور الثانى باقى 3400</t>
  </si>
  <si>
    <t>راتب محمد شرف عن شهر سبتمبر (سرفيس)</t>
  </si>
  <si>
    <t xml:space="preserve">شراء فطير+طحينة+كريمة لبانى+طماطم +خيار </t>
  </si>
  <si>
    <t xml:space="preserve">شراء 11 لفة خرطوم كهرباء </t>
  </si>
  <si>
    <t>عربون شراء ريش بتلو</t>
  </si>
  <si>
    <t>راتب محمد حسين(جناينى) عن شهر اغسطس</t>
  </si>
  <si>
    <t>باقى حساب مبيض محارة + شراء 1 شيكارة جبس</t>
  </si>
  <si>
    <t>من حساب مولد الكهرباء حتى يوم السبت 30/09</t>
  </si>
  <si>
    <t>أجهزه</t>
  </si>
  <si>
    <t>ماقبله رصيد 2/10/2023</t>
  </si>
  <si>
    <t>مبيعات الكافيتريا صباحي</t>
  </si>
  <si>
    <t>مبيعات الكافيتريا مسائي</t>
  </si>
  <si>
    <t>مبيعات البار</t>
  </si>
  <si>
    <t>باقي حساب فرح يوم 6/10/2023</t>
  </si>
  <si>
    <t>ملاحظات</t>
  </si>
  <si>
    <t>حساب تسوية اوردر اسلام الطحاوى +اوردر 10 حمام</t>
  </si>
  <si>
    <t>من حساب مورد كوكاكولا متبقى (4750)</t>
  </si>
  <si>
    <t xml:space="preserve">شراء 20 فرد حمام +1.5ك فلفل +6ك صابون </t>
  </si>
  <si>
    <t>شراء 5ك سمك بورى*155+5ك سمك بلطى*75</t>
  </si>
  <si>
    <t>شراء 3ك ردة+علبة معطر</t>
  </si>
  <si>
    <t>راتب حازم ابراهيم عن شهر سبتمبر</t>
  </si>
  <si>
    <t>شراء مراين خشب للخيم + زوى لكراسى البار الخشب</t>
  </si>
  <si>
    <t>شراء 5 فراخ ابيض+سكينة للمفرمة</t>
  </si>
  <si>
    <t>من حساب منجدانى الخيم (متبقى 2000)</t>
  </si>
  <si>
    <t>عمولة ا.احمد عبد الكريم عن مجموعة غداء</t>
  </si>
  <si>
    <t>شرء كرتونة زبادى</t>
  </si>
  <si>
    <t>مستلزمات كهرباء صواعد الدور العلوى</t>
  </si>
  <si>
    <t>إيجار ماتور سحب مياه حمام السباحه</t>
  </si>
  <si>
    <t>ماقبله رصيد 3/10/2023</t>
  </si>
  <si>
    <t>راتب حمدى عوض بليدى عن شهر سبتمبر</t>
  </si>
  <si>
    <t>حساب عامل تكسير يومين 400+ايجار براويطه 60</t>
  </si>
  <si>
    <t>حساب مصنعية بناء 6000 طوبة متبقى (500)</t>
  </si>
  <si>
    <t xml:space="preserve">من حساب ايجار مولد كهرباء القرية </t>
  </si>
  <si>
    <t>حساب عمال تنزيل سراميك حمام السباحة</t>
  </si>
  <si>
    <t xml:space="preserve">شراء 3.5ك كيماوى للنجيلة </t>
  </si>
  <si>
    <t>سلفة (محمد ميزار )سرفيس تخصم من راتب اكتوبر</t>
  </si>
  <si>
    <t>إيجار مولد كهرباء</t>
  </si>
  <si>
    <t>بيان الوارد</t>
  </si>
  <si>
    <t>بيان المنصرف</t>
  </si>
  <si>
    <t>ماقبله رصيد 4/10/2023</t>
  </si>
  <si>
    <t>باقي حساب فرح يوم 10/10/2023</t>
  </si>
  <si>
    <t>وارد من خزينة م/صلاح</t>
  </si>
  <si>
    <t>من حساب 400 وجبة حلويات فرح يوم 6/10/2023متبقى (7000)</t>
  </si>
  <si>
    <t>وارد من وجبات الأفراح</t>
  </si>
  <si>
    <t>مبيعات(خردة) 533.5كحديد *17ج+8.5ك المنيوم*60+ 13ك بلاستيك *7ج</t>
  </si>
  <si>
    <t>خردوات</t>
  </si>
  <si>
    <t>باقي حساب فرح 13/10/2023</t>
  </si>
  <si>
    <t>مبيعات الماركت</t>
  </si>
  <si>
    <t>رسوم دخول</t>
  </si>
  <si>
    <t>رسوم الدخول صباحي</t>
  </si>
  <si>
    <t>رسوم الدخول مسائي</t>
  </si>
  <si>
    <t xml:space="preserve">حساب شراء ديب فريزر </t>
  </si>
  <si>
    <t>حساب شراء نص طن دقيق</t>
  </si>
  <si>
    <t xml:space="preserve">شراء حليب بخيره +24ك مكرونة </t>
  </si>
  <si>
    <t>من حساب الاسترجى 120 كرسى خشب *65+500 كرسى قاعة *5 متبقى 2000</t>
  </si>
  <si>
    <t>حساب مصنعية صنايعى بوتجاز تصليح بوتجاز المطبخ</t>
  </si>
  <si>
    <t>حساب تورتة فرح يوم 5/10/2023 (5 دور)</t>
  </si>
  <si>
    <t xml:space="preserve">شراء 2 ك بن قهوة </t>
  </si>
  <si>
    <t>من رواتب شهر سبتمبر</t>
  </si>
  <si>
    <t>حساب فرقة زفة فرح 5/10/2023</t>
  </si>
  <si>
    <t xml:space="preserve">باقى حساب شراء 60 متر رمل </t>
  </si>
  <si>
    <t xml:space="preserve">من حساب ايجار مولد الكهرباء </t>
  </si>
  <si>
    <t>حساب عامل كاجول (امن)</t>
  </si>
  <si>
    <t>مقدم حجز فرح يوم 3/11/2023</t>
  </si>
  <si>
    <t>باقى حساب 400 وجبة حلويات فرح 5/10/2023</t>
  </si>
  <si>
    <t>حساب 400 قطعة جاتو *7.5+تورتة فرح 5/10/2023</t>
  </si>
  <si>
    <t>حساب شراء 10ك بورى +6ك جمبرى+3ك فيلية+3ك كاليمارى</t>
  </si>
  <si>
    <t>حساب 7 عمال يومية +3ايام ايجار براويطة</t>
  </si>
  <si>
    <t>من حساب مصنعية سراميك واصل (8000)</t>
  </si>
  <si>
    <t>حساب شراء 2ك جمبرى لحم</t>
  </si>
  <si>
    <t>مستلزمات أفراح</t>
  </si>
  <si>
    <t>منظفات</t>
  </si>
  <si>
    <t xml:space="preserve">باقي حساب فرح </t>
  </si>
  <si>
    <t>ماقبله رصيد 5/10/2023</t>
  </si>
  <si>
    <t>حساب 9 ساعات لودر حمام السباحة</t>
  </si>
  <si>
    <t>شراء شاى للعمال</t>
  </si>
  <si>
    <t>ماقبله رصيد 6/10/2023</t>
  </si>
  <si>
    <t>بنزين (سيارة م.صلاح)</t>
  </si>
  <si>
    <t>سلفة ايهاب عبد الحميد (السائق)</t>
  </si>
  <si>
    <t>خامات بقالة (باربكيو +طحينة خام+زيت كريستال+كرتونة شورتنج+5كرتونة مارجرين
2شيكارة ارز الزعيم+مايونيز+مسطردة)</t>
  </si>
  <si>
    <t>عدد 5 زجاجة خل بلمسك</t>
  </si>
  <si>
    <t>تصفية حساب محمود فؤاد بمعرفة م. صلاح</t>
  </si>
  <si>
    <t>جالون صوص بيج تيستى</t>
  </si>
  <si>
    <t>صوص رانش</t>
  </si>
  <si>
    <t>حساب 5كيلو جبنة مزريلا</t>
  </si>
  <si>
    <t>راتب ميرنا ماجد عن شهر سبتمبر</t>
  </si>
  <si>
    <t>حساب شراء 12ك سميد بسبوسة +12ك كنافة
+4ك حليب اوردر حلويات فرح 6/10</t>
  </si>
  <si>
    <t xml:space="preserve">شراء 2ك سوسيس+1.5 ك جبنة موزريلا+2ك بصل+1ك فلفل+صابون+
حساب غسيل 10 مفارش من المطعم </t>
  </si>
  <si>
    <t>باقى حساب شراء 5 طن اسمنت بمعرفة ا. محمد عبد الصادق</t>
  </si>
  <si>
    <t>حساب مصنعية 2 عمال محارة بالدور العلوى</t>
  </si>
  <si>
    <t>من حساب البنا متبقى من  اجمالى حسابة 1900ج</t>
  </si>
  <si>
    <t>حساب شراء خامات كهرباء (حمام السباحة) 3شداد +100ج نقل 
+1000 كابل شدة 40متر+12 لفة خرطوم *290</t>
  </si>
  <si>
    <t>حساب 4 عمال يومية +ايجار 3 ايام براويطة</t>
  </si>
  <si>
    <t>ماقبله رصيد 7/10/2023</t>
  </si>
  <si>
    <t>مقدم حجز فرح يوم 27/10/2023</t>
  </si>
  <si>
    <t>سلفة ( سامح فتحى )تخصم من راتب سبتمبر</t>
  </si>
  <si>
    <t xml:space="preserve">حساب سيارة الوحدة المحلية لرفع القمامة </t>
  </si>
  <si>
    <t>شراء خامات دهانات للدور العلوى معجون +شريط لحام +علبة كلبسات</t>
  </si>
  <si>
    <t>من حساب الاسمنت متبقى 10490</t>
  </si>
  <si>
    <t>من حساب رملة حمام السباحة والدور العلوى متبقى 10650</t>
  </si>
  <si>
    <t>حساب يومية 3 عمال تطبيق+ايجار 2 براويطة</t>
  </si>
  <si>
    <t>من حساب مصنعية السراميك واصل (9500)</t>
  </si>
  <si>
    <t>سلفة عبد الرحمن هاشم تخصم من راتب سبتمبر</t>
  </si>
  <si>
    <t>ماقبله رصيد 8/10/2023</t>
  </si>
  <si>
    <t>حساب صيانة سيارة م. صلاح</t>
  </si>
  <si>
    <t xml:space="preserve">حساب عجل الضحية </t>
  </si>
  <si>
    <t>باقى حساب زجاج الدور العلوى من اصل مبلغ 41250 (مهدلى)</t>
  </si>
  <si>
    <t>من حساب مصنعية سراميك واصل 14000</t>
  </si>
  <si>
    <t>فاتورة باكينج اكواب شاى +اكواب قهوة+اكواب بلاستيك+ورق شكلمة</t>
  </si>
  <si>
    <t>باقى حساب (محمود سليمان )دى جى النقابة</t>
  </si>
  <si>
    <t>فاتورة خطوط فودافون الادارة</t>
  </si>
  <si>
    <t>حساب شراء موبايل للريسبشن</t>
  </si>
  <si>
    <t>فاتورة خامات الكافتريا شاى+ينسون+كركدية+بريل كانز</t>
  </si>
  <si>
    <t>بنزين حساب سيارة م. صلاح</t>
  </si>
  <si>
    <t>من حساب مصطفى عكاشة (تريسكل نقل ترابيزات)</t>
  </si>
  <si>
    <t>حساب محارة الدور العلوى</t>
  </si>
  <si>
    <t>من حساب الرمل حمام السباحة +الدور العلوى</t>
  </si>
  <si>
    <t>من حساب الاسمنت</t>
  </si>
  <si>
    <t xml:space="preserve">حساب طوب البلوك حمام السباحة </t>
  </si>
  <si>
    <t xml:space="preserve">من حساب ايجار المولد </t>
  </si>
  <si>
    <t xml:space="preserve">فاتورة خامات كهرباء لوح معدنية </t>
  </si>
  <si>
    <t>من حساب مصنعية اعمال الكهرباء (عرفة)</t>
  </si>
  <si>
    <t>إطعام</t>
  </si>
  <si>
    <t>تسوية وجبات خارجية</t>
  </si>
  <si>
    <t>ماقبله رصيد 9/10/2023</t>
  </si>
  <si>
    <t>من حساب فرح يوم 18/10/2023</t>
  </si>
  <si>
    <t>إيرادات أخري</t>
  </si>
  <si>
    <t>(مسرح + طيارة تصوير + غاز + نقابة موسيقين)</t>
  </si>
  <si>
    <t>راتب علاء حمدى عن شهر سبتمبر</t>
  </si>
  <si>
    <t>راتب ايمن مفرح عن شهر سبتمبر</t>
  </si>
  <si>
    <t>راتب محمد احمد قطب عن شهر سبتمبر</t>
  </si>
  <si>
    <t xml:space="preserve">شراء 30ك سكر +10ك بن </t>
  </si>
  <si>
    <t>من راتب ا. ايهاب الرفاعى عن شهر سبتمبر</t>
  </si>
  <si>
    <t>عهدة ا. ايهاب الرفاعى</t>
  </si>
  <si>
    <t>شراء 5ك بن +3 بالتة ستنج</t>
  </si>
  <si>
    <t>حساب تورتة فرح 10/10</t>
  </si>
  <si>
    <t>حساب فرقة زفة فرح 10/10</t>
  </si>
  <si>
    <t>حساب 5 افراد كاجول (امن)</t>
  </si>
  <si>
    <t>حساب 6 افراد كاجول (سرفيس)</t>
  </si>
  <si>
    <t>باقى حساب المسرح+طيارة تصوير اجمالى 4500</t>
  </si>
  <si>
    <t>من حساب ايجار مولد الكهرباء (عرفة )</t>
  </si>
  <si>
    <t>عهد</t>
  </si>
  <si>
    <t>ماقبله رصيد 10/10/2023</t>
  </si>
  <si>
    <t>من حساب محمد النقاش متبقى (5250)</t>
  </si>
  <si>
    <t>من حساب البنا متبقى 1500</t>
  </si>
  <si>
    <t>باقى حساب شراء سمك بورى +بلطى +جمبر +كاليمارى +فيلية</t>
  </si>
  <si>
    <t>من حساب الانترلوك متبقى (2900)</t>
  </si>
  <si>
    <t>من حساب مطبعة الشرق متبقى (4500)</t>
  </si>
  <si>
    <t>راتب عيد فرحات عن شهر سبتمبر</t>
  </si>
  <si>
    <t>فرق راتب محمود سمير عن شهر سبتمبر</t>
  </si>
  <si>
    <t>فرق راتب فارس محمد عن شهر سبتمبر</t>
  </si>
  <si>
    <t>فرق راتب محمد احمد جمعة عن شهر سبتمبر</t>
  </si>
  <si>
    <t>من حساب ايجار مولد الكهرباء</t>
  </si>
  <si>
    <t>حساب مشتريات ا. محمد عبد الصادق فراخ +100 متر خرطوم +ايجاركمبروسر</t>
  </si>
  <si>
    <t>سلفة محمد ميزار على تخصم من راتب اكتوبر</t>
  </si>
  <si>
    <t>راتب سامح فتحى عن شهر سبتمبر</t>
  </si>
  <si>
    <t>من حساب فرح يوم 16/10/2023 (متبقي 6000)</t>
  </si>
  <si>
    <t>باقي حساب فرح يوم 12/10/2023</t>
  </si>
  <si>
    <t>من حساب فرح 21/10/2023</t>
  </si>
  <si>
    <t>خرده</t>
  </si>
  <si>
    <t>حساب تغيير عدد 5 اسطوانات غاز*185</t>
  </si>
  <si>
    <t>حساب شراء عدد 10 فراخ وزن 16ك *78ج +30 انتقالات</t>
  </si>
  <si>
    <t>شراء 20ك صابون</t>
  </si>
  <si>
    <t>راتب حسن سيد عبد العزيز</t>
  </si>
  <si>
    <t>فرق راتب ابراهيم عيد عن شهر سبتمبر</t>
  </si>
  <si>
    <t>فرق راتب عبد الرحمن هاشم عن شهر سبتمبر</t>
  </si>
  <si>
    <t>باقى حساب احمد رمضان عن اعمال الزجاج</t>
  </si>
  <si>
    <t>من حساب ا. مى (منسقة ورود)</t>
  </si>
  <si>
    <t xml:space="preserve">من حساب سيد النجار </t>
  </si>
  <si>
    <t>شراء كريمة لبانى +جبنة شيدر +بصل +طماطم</t>
  </si>
  <si>
    <t xml:space="preserve">حساب عدد 2 امن كاجول </t>
  </si>
  <si>
    <t>حساب 2 كاجول (ماركت)</t>
  </si>
  <si>
    <t>من حساب مصطفى عكاشة ليد محمود (دى جى</t>
  </si>
  <si>
    <t>ماقبله رصيد 11/10/2023</t>
  </si>
  <si>
    <t>ماقبله رصيد /10/2023</t>
  </si>
  <si>
    <t>ماقبله رصيد 12/10/2023</t>
  </si>
  <si>
    <t xml:space="preserve">شراء خضار طماطم + بصل +فلفل +خضرة + جزر </t>
  </si>
  <si>
    <t>من حساب مصنعية سراميك واصل 15000</t>
  </si>
  <si>
    <t>حساب 2 تورتة فرحين 12//13/10</t>
  </si>
  <si>
    <t>حساب فرقة زفة فرح 13/10</t>
  </si>
  <si>
    <t>حساب 2 كاجول (امن)</t>
  </si>
  <si>
    <t>رسوم نقابة الموسيقيين</t>
  </si>
  <si>
    <t>من حساب ايجار مولد كهرباء</t>
  </si>
  <si>
    <t>شراء كريمة لبانى+سمن كريستال</t>
  </si>
  <si>
    <t>شراء 50 شيكارة جرافيت اكرليك</t>
  </si>
  <si>
    <t xml:space="preserve">حساب مصنعية تركيب صبانات </t>
  </si>
  <si>
    <t>حساب شراء خضار بصل + طماطم + خيا + جزر + ليمون
 (عزومة الحاج احمد كشرى )</t>
  </si>
  <si>
    <t>حساب سيارة سحب مياه الصرف الصحى 7 نقلات *70 ج</t>
  </si>
  <si>
    <t>حساب تريسكل نقل عدد 2 مكتب + دولاب من مكتب الفيوم</t>
  </si>
  <si>
    <t>من حساب مصطفى عكاشة</t>
  </si>
  <si>
    <t>حساب تصفية ا محمد محمود عن شهر سبتمبر</t>
  </si>
  <si>
    <t>حساب بنزين سيارة م. صلاح</t>
  </si>
  <si>
    <t>راتب ياسر محمد عبد الفتاح عن شهر سبتمبر</t>
  </si>
  <si>
    <t>ماقبله رصيد 13/10/2023</t>
  </si>
  <si>
    <t>ماقبله رصيد 14/10/2023</t>
  </si>
  <si>
    <t xml:space="preserve">سلفة احمد سليمان تخصم من راتب اكتوبر </t>
  </si>
  <si>
    <t>باقى مستحقات ا. ايهاب الرفاعى عن شهر سبتمبر</t>
  </si>
  <si>
    <t>ماقبله رصيد 15/10/2023</t>
  </si>
  <si>
    <t>مقدم فرح يوم 16/10/2023</t>
  </si>
  <si>
    <t>باقي حساب فرح 16/10/2023</t>
  </si>
  <si>
    <t>من حساب عادل الاسترجى (الشغل القديم ) متبقى 1000</t>
  </si>
  <si>
    <t>حساب نقل مودل الكهرباء للتصليح</t>
  </si>
  <si>
    <t>رد مقدم فرح 10/11/2023 باسم محمد جمال</t>
  </si>
  <si>
    <t>حساب تصليح مولد الكهرباء + شراء بنزين</t>
  </si>
  <si>
    <t>حساب تورتة فرح 16/10</t>
  </si>
  <si>
    <t>شراء 2 بيرسول للفاير</t>
  </si>
  <si>
    <t>راتب ا. وائل حلمى عن شهر سبتمبر</t>
  </si>
  <si>
    <t>حساب فرقة زفة فرح 16/10</t>
  </si>
  <si>
    <t>حساب عدد 3 افراد كاجول (امن)</t>
  </si>
  <si>
    <t>حساب تكعيب دفتر الامن</t>
  </si>
  <si>
    <t xml:space="preserve">سلفة محمد ميزار على تخصم من راتب اكتوبر </t>
  </si>
  <si>
    <t>من حساب شركة بيبسى متبقى (139874.5)</t>
  </si>
  <si>
    <t>ماقبله رصيد 17/10/2023</t>
  </si>
  <si>
    <t>حساب مخالفات سيارة .م. صلاح</t>
  </si>
  <si>
    <t xml:space="preserve">شراء زبادى </t>
  </si>
  <si>
    <t>حساب غسيل +مناديل سيارة م. صلاح</t>
  </si>
  <si>
    <t>سلفة ايهاب احمد عبد الحميد تخصم من راتب اكتوبر</t>
  </si>
  <si>
    <t xml:space="preserve">سلفة فارس محمد احمد تخصم من راتب اكتوبر </t>
  </si>
  <si>
    <t>شاى للعمال</t>
  </si>
  <si>
    <t>حساب رفع السراميك للدور الثانى + تكسير</t>
  </si>
  <si>
    <t>من حساب تركيب زجاج (احمد رمضان)</t>
  </si>
  <si>
    <t>شراء فرن غاز +100 ج مشال</t>
  </si>
  <si>
    <t>سلفة ا. ايهاب الرفاعى تخصم من راتب سبتمبر</t>
  </si>
  <si>
    <t>حساب الونش رفع رمل وطوب واسمنت</t>
  </si>
  <si>
    <t>من حساب مصنعية سراميك الدور العلوى</t>
  </si>
  <si>
    <t>شراء خامات نجارة للخيم (مراين +مسامير + زوى حديد)</t>
  </si>
  <si>
    <t>حساب سيارة نقل معدات ووجبات عزومة الفيوم</t>
  </si>
  <si>
    <t>حساب تريسكل نقل مشتريا من الفيوم (دقيقي+ديب فريزر)</t>
  </si>
  <si>
    <t>شراء شاى للاسطف</t>
  </si>
  <si>
    <t>شراء 4 علب بيرسول +صابون</t>
  </si>
  <si>
    <t>من حساب شراء 5 طن اسمنت (متبقى 4950)</t>
  </si>
  <si>
    <t>من حساب احمد رمضان (مورد الزجاج)</t>
  </si>
  <si>
    <t>شراء 3ك ليمون +10ك صابون</t>
  </si>
  <si>
    <t>حساب تركيب رخام للزجاج الدور العلوى</t>
  </si>
  <si>
    <t>باقى حساب شركة كوكا كولا</t>
  </si>
  <si>
    <t>من حساب منجدانى الخيم متبقى 1000</t>
  </si>
  <si>
    <t>من حساب مصطفى عكاشة متبقى حتى يوم 10/10 (27950)</t>
  </si>
  <si>
    <t>راتب مصطفى موسى عن شهر سبتمبر</t>
  </si>
  <si>
    <t xml:space="preserve">شراء صابون </t>
  </si>
  <si>
    <t>سلفة ايهاب احمدعبد الحميد تخصم من راتب اكتوبر</t>
  </si>
  <si>
    <t>شراء فلفل 2ك +بصل 1ك</t>
  </si>
  <si>
    <t>حساب فرقة زفة فرح 12/10</t>
  </si>
  <si>
    <t>باقي حساب فرح يوم 18/10</t>
  </si>
  <si>
    <t>فرح 18/10</t>
  </si>
  <si>
    <t>حساب شراء 10.2ك فراخ بيضاء (لحم )*95 ج</t>
  </si>
  <si>
    <t>شراء عدد2 قفل + سيفون حوض +صابون سائل</t>
  </si>
  <si>
    <t>شراء مواد نظافة</t>
  </si>
  <si>
    <t>حساب شراء خضار +7ك فراخ بيضاء (لحم)+30ك دقيق بلدى</t>
  </si>
  <si>
    <t>شراء خامات نظافة بمعرفة ا. محمد عبد الصادق</t>
  </si>
  <si>
    <t>عهدة ا. ايهاب احمد عبد الحميد لصيانة السيارة</t>
  </si>
  <si>
    <t>باقى حساب مطبعة الشرق</t>
  </si>
  <si>
    <t>باقى حساب الانتر لوك</t>
  </si>
  <si>
    <t xml:space="preserve">باقى حساب تركيب 2 تكييف </t>
  </si>
  <si>
    <t>شراء فرشة صاروخ سلك</t>
  </si>
  <si>
    <t>حساب خامات تصليح ماسورة مياه العمومية + اكرامية عمال التصليح</t>
  </si>
  <si>
    <t xml:space="preserve">من حساب تركيب ارفف حديد لفرن المطبخ بيد ايمن الحداد بمعرفة ا. ايهاب </t>
  </si>
  <si>
    <t xml:space="preserve">رد سلفة م. صلاح </t>
  </si>
  <si>
    <t>قيمة غرامة سرقات كهرباء (سرقات )</t>
  </si>
  <si>
    <t>عهدة  . م .صلاح (اكراميات كهرباء)</t>
  </si>
  <si>
    <t>رد مقدم فرح 20/10/2023 (حالة وفاة) من اصل مقدم 10000</t>
  </si>
  <si>
    <t>حساب فاتورة سمك + جمبرى + فلية +كاليمارى + كابوريا (عزومة الحاج احمد كشرى)</t>
  </si>
  <si>
    <t>حساب تورتة فرح 18/10  (5 دور)</t>
  </si>
  <si>
    <t>حساب شراء 18ك لحم ضانى + بوش احمر +بوش ابيض (عيد ميلاد)</t>
  </si>
  <si>
    <t>حساب خامات سباكة تاسيس حمام السباحة</t>
  </si>
  <si>
    <t xml:space="preserve">حساب عدد2 كاجول امن </t>
  </si>
  <si>
    <t>دعايه وإعلان</t>
  </si>
  <si>
    <t>من حساب ا. مى حفلة عيد الميلاد متبقى 1000</t>
  </si>
  <si>
    <t>مصاريف صيانة</t>
  </si>
  <si>
    <t>غرامات</t>
  </si>
  <si>
    <t>ماقبله رصيد 18/10/2023</t>
  </si>
  <si>
    <t>باقي حساب فرح يوم 27/10/2023</t>
  </si>
  <si>
    <t>شراء 20ك سكر*34  +30 نقل</t>
  </si>
  <si>
    <t>من ايجار مولد الكهرباء</t>
  </si>
  <si>
    <t>من حساب الاسمنت متبقى (3490)</t>
  </si>
  <si>
    <t>سلفة   بسام ابراهيم معوض تخصم من راتب اكتوبر</t>
  </si>
  <si>
    <t>من حساب مصطفى عكاشى متعهد افراح حتى يوم 19/10/2023</t>
  </si>
  <si>
    <t>حساب شحن محفظة فيس بوك بمعرفة م. صلاح</t>
  </si>
  <si>
    <t>ماقبله رصيد 19/10/2023</t>
  </si>
  <si>
    <t>باقي حساب فرح يوم 21/10/2023</t>
  </si>
  <si>
    <t>سرفس كانزات فرح 21/10</t>
  </si>
  <si>
    <t>باقي حساب فرح 25/10/2023</t>
  </si>
  <si>
    <t>حساب شراء خضار + 29 ك فراخ (لحم) (عيد الميلاد)</t>
  </si>
  <si>
    <t>حساب مورد مواد غذائية ذرة فيشار + خبز +سكر +ارزبلدى</t>
  </si>
  <si>
    <t>فاتورة خامات سباكة (حمام السباحة)</t>
  </si>
  <si>
    <t>حساب فوتو جرافر (عيد الميلاد)</t>
  </si>
  <si>
    <t>حساب خامات حلويات (عيد الميلاد)</t>
  </si>
  <si>
    <t>شراء بنزين +زبادى +بطاطس +ليمون</t>
  </si>
  <si>
    <t>حساب شراء كوكس +دونتس(عيد الميلاد)</t>
  </si>
  <si>
    <t>شراء بيرسول</t>
  </si>
  <si>
    <t>ماقبله رصيد 20/10/2023</t>
  </si>
  <si>
    <t>حساب تورتة فرح 21/10</t>
  </si>
  <si>
    <t>شراء 2ك جبنة موزريلا (للبيتزا)</t>
  </si>
  <si>
    <t>من مصنعية السيراميك واصل (18000)</t>
  </si>
  <si>
    <t>حساب شراء مخبوزات +ايس كريم + شيبسى (عيد الميلاد)</t>
  </si>
  <si>
    <t>من حساب مصنعيةايمن الحداد تصليح عامود الكهرباء +بلاطات الفرن</t>
  </si>
  <si>
    <t>حساب عمال حفر السباكة +عامود الكهرباء ليد ا. محمد عبد الصادق</t>
  </si>
  <si>
    <t>حساب فرقة زفة فرح 21/10</t>
  </si>
  <si>
    <t>حساب فرقة الشو والشلال حفلة عيد الميلاد متبقى 800 ج</t>
  </si>
  <si>
    <t xml:space="preserve">باقى حساب فاتورة بيبسى </t>
  </si>
  <si>
    <t>شراء صابون ساءل بعلم ا. محمد عبد الصادق</t>
  </si>
  <si>
    <t>حساب عدد3 عمال دخول رمل قاعة الملكه + ايجار براويطة</t>
  </si>
  <si>
    <t>شراء سلك استانلس + صابون سائل</t>
  </si>
  <si>
    <t>حساب نقل فاتوره السباكة بعلم مستر ايهاب</t>
  </si>
  <si>
    <t>من حساب (سيد مورد رمل )متبقى حتى الان 8400</t>
  </si>
  <si>
    <t>حساب عدد 2 كاجول امن اليوم</t>
  </si>
  <si>
    <t>حساب عدد 2 سرفيس كاجول 1 فرح يوم 18/10 + 1 حفلة عيد الميلاد ليد 
ا. محمد عبد الصادق</t>
  </si>
  <si>
    <t>من حساب ايجار مولد الكهرباء ليد عبدالله فتحى (اخو عرفة)</t>
  </si>
  <si>
    <t>حساب شرا (295 ايجار هيلتى + صاروخ +30ج شريط لحام+50ج صابون قطع للحمامات
+530ج عدد2 بستلة سلر +بلاستيك+60فيش لمراوح المطعم)</t>
  </si>
  <si>
    <t>مستحقات شهور سابقة</t>
  </si>
  <si>
    <t>حساب شراء 6000 طوبة للدور الثانى (اوركنزا)</t>
  </si>
  <si>
    <t>شراء علب فيشار توابل كفتة عن طريق م. صلاح</t>
  </si>
  <si>
    <t xml:space="preserve">من حساب احمد رمضان مورد زجاج </t>
  </si>
  <si>
    <t>من حساب عكاشة ليد محمود (دى جى)</t>
  </si>
  <si>
    <t>من حساب شراء 2000 بلوك ابيض</t>
  </si>
  <si>
    <t>أمن كاجول</t>
  </si>
  <si>
    <t>ايجار ماتور سحب مياه حمام السباحة</t>
  </si>
  <si>
    <t>حساب ورق زبدة</t>
  </si>
  <si>
    <t>قيمة اشتراك المؤسسة البيلوجية لمكافحة الحشرات</t>
  </si>
  <si>
    <t>حساب تصفية ام على (المكتب)</t>
  </si>
  <si>
    <t>شراء 1000 علب فيشار ورق</t>
  </si>
  <si>
    <t>حساب سحب مياه خزان الصرف الصحى</t>
  </si>
  <si>
    <t xml:space="preserve">من حساب مسرح + طيارة تصوير </t>
  </si>
  <si>
    <t>راتب ا. محمد احمد عبد الصادق عن شهر سبتمبر</t>
  </si>
  <si>
    <t>فرق راتب عمر فرزى عن شهر سبتمبر</t>
  </si>
  <si>
    <t>سلفة من راتب ا. ايهاب الرفاعى تخصم من راتب سبتمبر</t>
  </si>
  <si>
    <t xml:space="preserve">سلفة ايهاب احمد عبد الحميد تخصم من راتب اكتوبر </t>
  </si>
  <si>
    <t>باقى حساب ايمن البنا عن كامل الشغل الدور العلوي +حمام السباحة</t>
  </si>
  <si>
    <t>سلفة محمد حسين عمار تخصم من راتب اكتوبر</t>
  </si>
  <si>
    <t>سلفة ابراهيم عيد سيد تخصم من راتب اكتوبر</t>
  </si>
  <si>
    <t xml:space="preserve">حساب سيارة نقل محتويات من النقابة </t>
  </si>
  <si>
    <t>حساب فرقة زفة فرح 18/10</t>
  </si>
  <si>
    <t xml:space="preserve">حساب شراء فاتورة سباكة </t>
  </si>
  <si>
    <t>إيرادات اخري</t>
  </si>
  <si>
    <t>ماقبله رصيد 21/10/2023</t>
  </si>
  <si>
    <t>اكرامية الاستاذ حازم طه لفرح 21/10/2023</t>
  </si>
  <si>
    <t>شراء كيماويات للمزروعات (هيومك+بوتاسيوم)</t>
  </si>
  <si>
    <t>شراء ثوم فريش</t>
  </si>
  <si>
    <t>مزروعات</t>
  </si>
  <si>
    <t>ماقبله رصيد 22/10/2023</t>
  </si>
  <si>
    <t>من حساب مصنعية السراميك واصل ( 21000)</t>
  </si>
  <si>
    <t>من حساب تركيب الانترلوك امام القرية متبقى (6450)</t>
  </si>
  <si>
    <t>شراء لحوم (مرفق فاتورة شراء )</t>
  </si>
  <si>
    <t>شراء 25ك عجينة سجق</t>
  </si>
  <si>
    <t>باقى حساب الفرقة الاستعراضية (حفلة الميلاد)</t>
  </si>
  <si>
    <t xml:space="preserve">شراء 1ك بسطرمة +3ك جبنة كيرى +4ك صوص شيدر </t>
  </si>
  <si>
    <t>شراء كريمة لبانى بودر + شيكولاتة ماكس تيلا</t>
  </si>
  <si>
    <t>من حساب الاسمنت (متبقى  5090)</t>
  </si>
  <si>
    <t>من حساب تصليح الثلاجات</t>
  </si>
  <si>
    <t xml:space="preserve">حساب عمال تصليح كابل الارضى للقرية </t>
  </si>
  <si>
    <t>من حساب محمد النقاش متبقى ( 4250) الشغل القديم</t>
  </si>
  <si>
    <t xml:space="preserve">مصروفات طريق + جراج سفر القاهرة </t>
  </si>
  <si>
    <t xml:space="preserve">بنزين سيارة </t>
  </si>
  <si>
    <t xml:space="preserve">عهدة ايهاب السائق </t>
  </si>
  <si>
    <t xml:space="preserve">سلفة عبد الرحمن سمير تخصم من راتب اكتوبر </t>
  </si>
  <si>
    <t>ماقبله رصيد 23/10/2023</t>
  </si>
  <si>
    <t>حساب غسيل عدد81*5ج +15ج انتقالات</t>
  </si>
  <si>
    <t>حساب يومية محارة بحمام السباحة</t>
  </si>
  <si>
    <t>حساب عمال تكسير بحمام السباحة +دخول رمل بعلم ا. محمد عبد الصادق</t>
  </si>
  <si>
    <t>حساب عامل يومية + ايجار براويطة بعلم ا. محمد عبد الصادق</t>
  </si>
  <si>
    <t>من حساب ابو يوسف عبد الناصر السباك</t>
  </si>
  <si>
    <t>اكرامية تركيب الانتر لوك</t>
  </si>
  <si>
    <t xml:space="preserve">شراء 15 شيكارة سافيتو لسراميك حمام السباحة </t>
  </si>
  <si>
    <t>شراء 1ك ارز</t>
  </si>
  <si>
    <t>ماقبله رصيد 24/10/2023</t>
  </si>
  <si>
    <t>باقي حساب فرح يوم 25/10/2023</t>
  </si>
  <si>
    <t>مبيعات خرده</t>
  </si>
  <si>
    <t>من حساب مصنعية سراميك واصل ( 23000)</t>
  </si>
  <si>
    <t>حساب تورتة فرح 25/10</t>
  </si>
  <si>
    <t>من حساب مصطفى عكاشة متبقى حتى اليوم (45850)</t>
  </si>
  <si>
    <t xml:space="preserve">شراء 1ك خردل + 800جرام عصير بودر </t>
  </si>
  <si>
    <t>رسوم تحصيل ايصال بالسجل التجارى م. صلاح</t>
  </si>
  <si>
    <t>شراء 3ك فول صويا</t>
  </si>
  <si>
    <t>شراء 25ك بطاطس فارم +16.5ك جبنة موتزريلا</t>
  </si>
  <si>
    <t>مصروفات نثرية بعلم م. صلاح</t>
  </si>
  <si>
    <t xml:space="preserve">شراء 3ك زبادى </t>
  </si>
  <si>
    <t>رسوم تحصيل ايصال بالشهر العقارى م. صلاح</t>
  </si>
  <si>
    <t>حساب تصليح استبليزر +النقل بعلم م. صلاح</t>
  </si>
  <si>
    <t>شراء عدد10 طبق بيض</t>
  </si>
  <si>
    <t>بنزين سيارة م. صلاح</t>
  </si>
  <si>
    <t>حساب فرقة زفة فرح 25/10</t>
  </si>
  <si>
    <t>سلفة ا. محمد عبد الصادق تخصم من راتب اكتوبر</t>
  </si>
  <si>
    <t xml:space="preserve">حساب عدد 3 كاجول امن </t>
  </si>
  <si>
    <t>حساب عدد 2 كاجول ماركت</t>
  </si>
  <si>
    <t>ماقبله رصيد 26/10/2023</t>
  </si>
  <si>
    <t>حساب تغيير عدد 4 اسطوانات غاز</t>
  </si>
  <si>
    <t>شراء 20ك سكر</t>
  </si>
  <si>
    <t xml:space="preserve">شراء عدد 10 شوال فحم </t>
  </si>
  <si>
    <t>سلفة هانى حسين تخصم من راتب اكتوبر</t>
  </si>
  <si>
    <t>شراء خضار ( ليمون + بصل+بقدونس)</t>
  </si>
  <si>
    <t>حساب سن عدد 3 سكاكين بالمطبخ</t>
  </si>
  <si>
    <t>من حساب الاسمنت متبقى حتى اليوم 6440</t>
  </si>
  <si>
    <t xml:space="preserve">حساب شراء عدد 1250 طوبة </t>
  </si>
  <si>
    <t>حساب عدد 3 عمال يومية + ايجار براويطة</t>
  </si>
  <si>
    <t>سلفة صايم عيد محمد تخصم من راتب اكتوبر</t>
  </si>
  <si>
    <t>من حساب تركيب بنرات مطعم (كرنر)ليد احمد المعصراوى</t>
  </si>
  <si>
    <t>سلفة بسام ابراهيم معوض تخصم من راتب اكتوبر</t>
  </si>
  <si>
    <t>باقي حساب فرح يوم 29/10</t>
  </si>
  <si>
    <t>مقدم فرح 30/11</t>
  </si>
  <si>
    <t>مبيعات مطعم كرنر</t>
  </si>
  <si>
    <t>شراء عدد5 دومنا+عدد5 طاولة</t>
  </si>
  <si>
    <t>حساب تورتة فرح 27/10</t>
  </si>
  <si>
    <t>شراء 30 لقمة عيش برجر</t>
  </si>
  <si>
    <t>من حساب انترلوك (امام القرية)متبقى 4450</t>
  </si>
  <si>
    <t xml:space="preserve">حساب جاتوه حفلة عيد الميلاد + تورتة </t>
  </si>
  <si>
    <t>رسوم نقابة المهن الموسيقية</t>
  </si>
  <si>
    <t>حساب فرقة زفة فرح 27/10</t>
  </si>
  <si>
    <t>حساب كاجول ماركت</t>
  </si>
  <si>
    <t>من حساب مصطفى عكاشة متبقى حتى اليوم 46850</t>
  </si>
  <si>
    <t xml:space="preserve">سلفة ياسر عوض تخصم من راتب اكتوبر </t>
  </si>
  <si>
    <t xml:space="preserve">شراء عدد 5ك بن </t>
  </si>
  <si>
    <t xml:space="preserve">شراء فيش كهرباء </t>
  </si>
  <si>
    <t>حساب شراء سلك المنيوم + صلايب لسراميك حوض حمام السباحة</t>
  </si>
  <si>
    <t>حساب شراء عدد 42 فرخة</t>
  </si>
  <si>
    <t>حساب شراء سافيتو لزق سراميك حمام السباحة</t>
  </si>
  <si>
    <t>من حساب مصنعية السراميك واصل (27000)</t>
  </si>
  <si>
    <t>حساب شراء رخامة للفطاطرى</t>
  </si>
  <si>
    <t>شراء سافيتو لزق حمام السباحة</t>
  </si>
  <si>
    <t>من حساب مصنعية السراميك واصل (29000)</t>
  </si>
  <si>
    <t>ايجار شقة موظفين القرية</t>
  </si>
  <si>
    <t>سلفة محمد حرب تخصم من راتب اكتوبر</t>
  </si>
  <si>
    <t>من حساب سيد توريد رمل متبقى 6800</t>
  </si>
  <si>
    <t>حساب تقطيع شجر امام قاعة الملكة</t>
  </si>
  <si>
    <t>بيع خرده</t>
  </si>
  <si>
    <t>رد مقدم فرح</t>
  </si>
  <si>
    <t>باقي حساب فرح يوم</t>
  </si>
  <si>
    <t>الإيرادات</t>
  </si>
  <si>
    <t xml:space="preserve">  المصروفات </t>
  </si>
  <si>
    <t>المصروفات</t>
  </si>
  <si>
    <t>ماقبله رصيد 27/10/2023</t>
  </si>
  <si>
    <t>باقي حساب فرح يوم 29/10/2023 متبقي 1000</t>
  </si>
  <si>
    <t>من حساب فرح 2/11</t>
  </si>
  <si>
    <t>مجموعة غداء احمد عبدالكريم</t>
  </si>
  <si>
    <t>رد عهدة إيهاب احمد عبدالحميد</t>
  </si>
  <si>
    <t>وارد من خزينة المنارة</t>
  </si>
  <si>
    <t>عهدة م. صلاح</t>
  </si>
  <si>
    <t>سلفة احمد سليمان تخصم من راتب اكتوبر</t>
  </si>
  <si>
    <t>بحساب تصفية محمد رمضان روبى عن شهر سبتمبر</t>
  </si>
  <si>
    <t>حساب تصفية ساندى عماد عن شهر سبتمبر</t>
  </si>
  <si>
    <t>حساب عدد 2 عمال يومية +ايجار 3 براويطة</t>
  </si>
  <si>
    <t>حساب 3 ايام يومية محارة</t>
  </si>
  <si>
    <t>من حساب مصطفى عبد الغنى مورد اسماك متبقى حتى اليوم 2405</t>
  </si>
  <si>
    <t>حساب تريسكل نقل سراميك حمام السباحة من الفيوم</t>
  </si>
  <si>
    <t>شراء عدد 2 كلابش انبوبة غاز</t>
  </si>
  <si>
    <t xml:space="preserve">حساب ام يوسف مورد خضار </t>
  </si>
  <si>
    <t>شراء 4 قطع صابون حمام</t>
  </si>
  <si>
    <t>حساب فرقة مزمار مجموعات اليوم</t>
  </si>
  <si>
    <t>حساب محمد الاسطورة الفرقة الاستعراضية لمجموعات اليوم</t>
  </si>
  <si>
    <t>حساب صيانة سيارة م. صلاح + بنزين</t>
  </si>
  <si>
    <t>شراء علب بيتزا+غلاف كريب(مطعم كرنر)</t>
  </si>
  <si>
    <t>(من عهدة م. صلاح)1000 من حساب مصنعية سراميك واصل 30000+ يومية شغل 500</t>
  </si>
  <si>
    <t>حساب توصيل كابلات الكهرباء الرئيسيةللقرية +علبة افيز بمعرفة ا. محمد عبد الصادق</t>
  </si>
  <si>
    <t>من حساب الاسمنت متبقى حتى يوم 25/10 (1440)</t>
  </si>
  <si>
    <t>مقدم عربون تركيب رخام حمام السباحة</t>
  </si>
  <si>
    <t>عمولة ا. احمد عبد الكريم عن مجموعتين غداء اليوم</t>
  </si>
  <si>
    <t>حساب فاتورة سلوك كهرباء تاسيس حمام السباحة (من عهدة م. صلاح)</t>
  </si>
  <si>
    <t>حساب تريسكل نقل سراميك حوض حمام السباحة من الفيوم</t>
  </si>
  <si>
    <t>حساب عدد1 كاجول سرفيس</t>
  </si>
  <si>
    <t>2000رد سلفة م/صلاح</t>
  </si>
  <si>
    <t>ماقبله رصيد 28/10/2023</t>
  </si>
  <si>
    <t>مبيعات اخرى (خردة كانز فارغ + كراتين + بلاستيك)</t>
  </si>
  <si>
    <t xml:space="preserve">حساب سيارة رفع القمامة </t>
  </si>
  <si>
    <t>شراء صابون قطع</t>
  </si>
  <si>
    <t>شراء خامات حدادة (كرنر)</t>
  </si>
  <si>
    <t>شراء خضار + فرخة</t>
  </si>
  <si>
    <t xml:space="preserve">حساب يومية عامل شغل حمام السباحة +ايجار براويطة </t>
  </si>
  <si>
    <t xml:space="preserve">شراء 5كرتونة شيبسى+شيكارة ذرة فيشار +سكر </t>
  </si>
  <si>
    <t xml:space="preserve">شراء 5ك اكياس رابش كبيرة </t>
  </si>
  <si>
    <t>شحن باقة تليفون الاستقبال</t>
  </si>
  <si>
    <t xml:space="preserve">حساب تريسكل نقل مولد الكهرباء للفيوم </t>
  </si>
  <si>
    <t xml:space="preserve">شراء شيكارة اسمنت ابيض </t>
  </si>
  <si>
    <t>حساب تورتة فرح 29/10</t>
  </si>
  <si>
    <t>حساب فرقة زفة فرح يوم 29/10</t>
  </si>
  <si>
    <t>باقى حساب بنرات مطعم كرنر اجمالى الحساب (2400)</t>
  </si>
  <si>
    <t>شراء خامات سباكة لزوم بطارية الغاز مطعم كرنر</t>
  </si>
  <si>
    <t xml:space="preserve">حساب مشتريات سباكة لزوم نقل حوض الاستيورد+بطارية الغاز + الشلال الكبير </t>
  </si>
  <si>
    <t>مصنعية سباك</t>
  </si>
  <si>
    <t>شراء 2ك طماطم+1ك فلفل</t>
  </si>
  <si>
    <t>ايجار مكتب الادارة (المسلة)</t>
  </si>
  <si>
    <t xml:space="preserve">شراء جوانتى طبى </t>
  </si>
  <si>
    <t>شراء 2كيس هير نت</t>
  </si>
  <si>
    <t xml:space="preserve">شراء مناديل سحب للسيارة </t>
  </si>
  <si>
    <t xml:space="preserve">شراء قفص خص كابتشو </t>
  </si>
  <si>
    <t>شراء خامات سباكة بمعرفة ا. محمد عبد الصادق مرفق فاتورة</t>
  </si>
  <si>
    <t xml:space="preserve">حساب عدد 3 عمال كاجول امن </t>
  </si>
  <si>
    <t>حساب عامل كاجول ماركت</t>
  </si>
  <si>
    <t xml:space="preserve">سلفة محمد احمد جمعة تخصم من راتب اكتوبر </t>
  </si>
  <si>
    <t xml:space="preserve">سلفة محمد ميزار تخصم من راتب اكتوبر </t>
  </si>
  <si>
    <t>إيجارات</t>
  </si>
  <si>
    <t>18/10/2023</t>
  </si>
  <si>
    <t>28/10/2023</t>
  </si>
  <si>
    <t>23/10/2023</t>
  </si>
  <si>
    <t>ماقبله رصيد 29/10/2023</t>
  </si>
  <si>
    <t>باقي حساب فرح يوم 3/11/2023</t>
  </si>
  <si>
    <t>باقي حساب فرح 2/11</t>
  </si>
  <si>
    <t xml:space="preserve">شراء خامات نظافة </t>
  </si>
  <si>
    <t>سلفة شيف سامح فتحى تخصم من راتب اكتوبر</t>
  </si>
  <si>
    <t xml:space="preserve">سلفة شيماء احمد تخصم من راتب اكتوبر </t>
  </si>
  <si>
    <t>سلفة مستر ايهاب سيد الرفاعى تخصم من راتب اكتوبر</t>
  </si>
  <si>
    <t>باقى حساب شركة الرش (حساب زيارة خلال شهر اكتوبر)</t>
  </si>
  <si>
    <t>شراء صابون سائل بتاريخ 28/10</t>
  </si>
  <si>
    <t xml:space="preserve">قيمت اشتراك انترنت مكتب الادارة </t>
  </si>
  <si>
    <t>حساب عمل 2 ختم اللؤلؤة</t>
  </si>
  <si>
    <t>حسب شراء عدد4 موبايل خاص باللؤلؤة</t>
  </si>
  <si>
    <t>مصروفات نثرية سفر القاهرة (م. صلاح)</t>
  </si>
  <si>
    <t xml:space="preserve">شراء 10 ك شيش طاووق خام </t>
  </si>
  <si>
    <t xml:space="preserve">سلفة عمر فرزى تخصم من راتب اكتوبر </t>
  </si>
  <si>
    <t>نت وفواتير الخطوط</t>
  </si>
  <si>
    <t>حافز احمد سليمان بمعرفة م . صلاح // م. ايهاب</t>
  </si>
  <si>
    <t>نت وفواتير</t>
  </si>
  <si>
    <t>عهد تحت التسوية</t>
  </si>
  <si>
    <t>صافي المبيعات</t>
  </si>
  <si>
    <t>تكلفة المبيعات</t>
  </si>
  <si>
    <t>إجمالي الربح أو الخسارة</t>
  </si>
  <si>
    <t>من حساب مصطفى عكاشة متبقى 47850 حتى 31/10</t>
  </si>
  <si>
    <t>من حساب مصنعية السراميك واصل 32000</t>
  </si>
  <si>
    <t xml:space="preserve">حساب عدد2 عمال يومية محارة </t>
  </si>
  <si>
    <t xml:space="preserve">حساب عدد 2 عمال يومية +ايجار براويطة </t>
  </si>
  <si>
    <t>من حساب تركيب برامق سور حمام السباحة</t>
  </si>
  <si>
    <t xml:space="preserve">باقى حساب تركيب رخام حمام السباحة </t>
  </si>
  <si>
    <t>حساب نزح خزان الصرف الصحى</t>
  </si>
  <si>
    <t>سلفة ايهاب احمد عبد الحميد تخصم من راتب اكتوبر.</t>
  </si>
  <si>
    <t>حساب سيارة الورديه الصباحية عن شهر سبتمبرماعد يومين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</si>
</sst>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.0_);_(* \(#,##0.0\);_(* &quot;-&quot;??_);_(@_)"/>
    <numFmt numFmtId="165" formatCode="[$-1010000]d/m/yyyy;@"/>
  </numFmts>
  <fonts count="2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charset val="178"/>
      <scheme val="minor"/>
    </font>
    <font>
      <b/>
      <sz val="16"/>
      <color theme="1"/>
      <name val="Aptos"/>
      <family val="2"/>
      <charset val="178"/>
    </font>
    <font>
      <b/>
      <sz val="14"/>
      <color theme="1"/>
      <name val="Aptos"/>
      <family val="2"/>
      <charset val="178"/>
    </font>
    <font>
      <b/>
      <u/>
      <sz val="16"/>
      <color theme="1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8"/>
      <color theme="1"/>
      <name val="Aptos"/>
      <family val="2"/>
      <charset val="178"/>
    </font>
    <font>
      <b/>
      <sz val="14"/>
      <color theme="1"/>
      <name val="Calibri"/>
      <family val="2"/>
      <charset val="178"/>
      <scheme val="minor"/>
    </font>
    <font>
      <b/>
      <sz val="18"/>
      <color theme="1"/>
      <name val="Calibri"/>
      <family val="2"/>
      <charset val="178"/>
      <scheme val="minor"/>
    </font>
    <font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u/>
      <sz val="22"/>
      <color indexed="8"/>
      <name val="Calibri"/>
      <family val="2"/>
      <scheme val="minor"/>
    </font>
    <font>
      <b/>
      <sz val="22"/>
      <color indexed="8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indexed="8"/>
      <name val="Calibri"/>
      <family val="2"/>
      <scheme val="minor"/>
    </font>
    <font>
      <b/>
      <u/>
      <sz val="18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0" xfId="0" applyFont="1"/>
    <xf numFmtId="14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4" fontId="3" fillId="0" borderId="19" xfId="1" applyNumberFormat="1" applyFont="1" applyBorder="1" applyAlignment="1">
      <alignment horizontal="center" vertical="center"/>
    </xf>
    <xf numFmtId="14" fontId="3" fillId="0" borderId="11" xfId="1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/>
    <xf numFmtId="0" fontId="3" fillId="0" borderId="12" xfId="0" applyFont="1" applyBorder="1" applyAlignment="1">
      <alignment horizontal="center" vertical="center"/>
    </xf>
    <xf numFmtId="43" fontId="3" fillId="0" borderId="23" xfId="1" applyFont="1" applyBorder="1" applyAlignment="1">
      <alignment horizontal="center" vertical="center"/>
    </xf>
    <xf numFmtId="43" fontId="3" fillId="0" borderId="25" xfId="1" applyFont="1" applyBorder="1" applyAlignment="1">
      <alignment horizontal="center" vertical="center"/>
    </xf>
    <xf numFmtId="164" fontId="3" fillId="0" borderId="25" xfId="1" applyNumberFormat="1" applyFont="1" applyBorder="1" applyAlignment="1">
      <alignment vertical="center"/>
    </xf>
    <xf numFmtId="0" fontId="3" fillId="0" borderId="27" xfId="0" applyFont="1" applyBorder="1"/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/>
    <xf numFmtId="0" fontId="13" fillId="0" borderId="21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6" xfId="0" applyFont="1" applyBorder="1"/>
    <xf numFmtId="43" fontId="14" fillId="0" borderId="22" xfId="1" applyFont="1" applyBorder="1" applyAlignment="1">
      <alignment horizontal="center" vertical="center"/>
    </xf>
    <xf numFmtId="43" fontId="14" fillId="0" borderId="1" xfId="1" applyFont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164" fontId="15" fillId="0" borderId="1" xfId="1" applyNumberFormat="1" applyFont="1" applyBorder="1" applyAlignment="1">
      <alignment vertical="center"/>
    </xf>
    <xf numFmtId="43" fontId="15" fillId="0" borderId="22" xfId="1" applyFont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0" borderId="10" xfId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14" fontId="3" fillId="0" borderId="20" xfId="1" applyNumberFormat="1" applyFont="1" applyBorder="1" applyAlignment="1">
      <alignment horizontal="center" vertical="center"/>
    </xf>
    <xf numFmtId="14" fontId="19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19" fillId="0" borderId="1" xfId="0" applyFont="1" applyBorder="1"/>
    <xf numFmtId="0" fontId="7" fillId="0" borderId="1" xfId="0" applyFont="1" applyBorder="1" applyAlignment="1">
      <alignment horizontal="center"/>
    </xf>
    <xf numFmtId="0" fontId="20" fillId="0" borderId="0" xfId="0" applyFont="1"/>
    <xf numFmtId="0" fontId="24" fillId="0" borderId="0" xfId="0" applyFont="1"/>
    <xf numFmtId="14" fontId="22" fillId="0" borderId="1" xfId="1" applyNumberFormat="1" applyFont="1" applyBorder="1" applyAlignment="1">
      <alignment horizontal="center" vertical="center" wrapText="1"/>
    </xf>
    <xf numFmtId="43" fontId="22" fillId="0" borderId="1" xfId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43" fontId="20" fillId="0" borderId="1" xfId="1" applyFont="1" applyBorder="1" applyAlignment="1">
      <alignment horizontal="center" vertical="center"/>
    </xf>
    <xf numFmtId="43" fontId="22" fillId="0" borderId="13" xfId="1" applyFont="1" applyBorder="1" applyAlignment="1">
      <alignment horizontal="center" vertical="center" wrapText="1"/>
    </xf>
    <xf numFmtId="43" fontId="22" fillId="0" borderId="11" xfId="1" applyFont="1" applyBorder="1" applyAlignment="1">
      <alignment horizontal="center" vertical="center" wrapText="1"/>
    </xf>
    <xf numFmtId="0" fontId="22" fillId="0" borderId="19" xfId="0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43" fontId="20" fillId="0" borderId="23" xfId="1" applyFont="1" applyBorder="1" applyAlignment="1">
      <alignment horizontal="center" vertical="center"/>
    </xf>
    <xf numFmtId="43" fontId="20" fillId="0" borderId="0" xfId="1" applyFont="1" applyAlignment="1">
      <alignment horizontal="center" vertical="center"/>
    </xf>
    <xf numFmtId="164" fontId="20" fillId="0" borderId="29" xfId="1" applyNumberFormat="1" applyFont="1" applyBorder="1" applyAlignment="1">
      <alignment vertical="center"/>
    </xf>
    <xf numFmtId="43" fontId="20" fillId="0" borderId="25" xfId="1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43" fontId="25" fillId="0" borderId="22" xfId="1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43" fontId="26" fillId="0" borderId="1" xfId="1" applyFont="1" applyBorder="1" applyAlignment="1">
      <alignment horizontal="center" vertical="center"/>
    </xf>
    <xf numFmtId="0" fontId="26" fillId="0" borderId="26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164" fontId="26" fillId="0" borderId="28" xfId="1" applyNumberFormat="1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4" fontId="6" fillId="0" borderId="31" xfId="0" applyNumberFormat="1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0" fillId="0" borderId="16" xfId="0" applyBorder="1"/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3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30" xfId="0" applyFont="1" applyBorder="1" applyAlignment="1">
      <alignment horizontal="center"/>
    </xf>
    <xf numFmtId="0" fontId="12" fillId="0" borderId="17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14" fontId="3" fillId="0" borderId="19" xfId="1" applyNumberFormat="1" applyFont="1" applyBorder="1" applyAlignment="1">
      <alignment horizontal="center" vertical="center"/>
    </xf>
    <xf numFmtId="14" fontId="3" fillId="0" borderId="11" xfId="1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14" fontId="21" fillId="0" borderId="34" xfId="0" applyNumberFormat="1" applyFont="1" applyBorder="1" applyAlignment="1">
      <alignment horizontal="center" vertical="center" wrapText="1"/>
    </xf>
    <xf numFmtId="14" fontId="21" fillId="0" borderId="35" xfId="0" applyNumberFormat="1" applyFont="1" applyBorder="1" applyAlignment="1">
      <alignment horizontal="center" vertical="center" wrapText="1"/>
    </xf>
    <xf numFmtId="14" fontId="21" fillId="0" borderId="36" xfId="0" applyNumberFormat="1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43" fontId="22" fillId="0" borderId="19" xfId="1" applyFont="1" applyBorder="1" applyAlignment="1">
      <alignment horizontal="center" vertical="center" wrapText="1"/>
    </xf>
    <xf numFmtId="43" fontId="22" fillId="0" borderId="20" xfId="1" applyFont="1" applyBorder="1" applyAlignment="1">
      <alignment horizontal="center" vertical="center" wrapText="1"/>
    </xf>
    <xf numFmtId="43" fontId="22" fillId="0" borderId="11" xfId="1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14" fontId="22" fillId="0" borderId="11" xfId="1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1" zoomScaleNormal="71" workbookViewId="0">
      <selection activeCell="F4" sqref="F4:F10"/>
    </sheetView>
  </sheetViews>
  <sheetFormatPr defaultColWidth="19" defaultRowHeight="15"/>
  <cols>
    <col min="2" max="2" width="11.140625" bestFit="1" customWidth="1"/>
    <col min="4" max="4" width="41" bestFit="1" customWidth="1"/>
    <col min="6" max="6" width="69.140625" bestFit="1" customWidth="1"/>
    <col min="9" max="9" width="26" bestFit="1" customWidth="1"/>
    <col min="29" max="29" width="22.42578125" bestFit="1" customWidth="1"/>
  </cols>
  <sheetData>
    <row r="1" spans="1:35" ht="15.75" hidden="1" customHeight="1">
      <c r="F1" s="100" t="s">
        <v>476</v>
      </c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</row>
    <row r="2" spans="1:35" ht="36" customHeight="1">
      <c r="A2" s="97" t="s">
        <v>474</v>
      </c>
      <c r="B2" s="98"/>
      <c r="C2" s="98"/>
      <c r="D2" s="98"/>
      <c r="E2" s="99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9"/>
      <c r="S2" s="9"/>
      <c r="T2" s="9"/>
      <c r="U2" s="9"/>
      <c r="V2" s="9"/>
      <c r="W2" s="9"/>
      <c r="X2" s="9"/>
      <c r="Y2" s="9"/>
      <c r="Z2" s="9"/>
    </row>
    <row r="3" spans="1:35" s="23" customFormat="1" ht="63">
      <c r="A3" s="21" t="s">
        <v>1</v>
      </c>
      <c r="B3" s="21" t="s">
        <v>63</v>
      </c>
      <c r="C3" s="105" t="s">
        <v>86</v>
      </c>
      <c r="D3" s="106"/>
      <c r="E3" s="21" t="s">
        <v>0</v>
      </c>
      <c r="F3" s="21" t="s">
        <v>87</v>
      </c>
      <c r="G3" s="21" t="s">
        <v>4</v>
      </c>
      <c r="H3" s="21" t="s">
        <v>19</v>
      </c>
      <c r="I3" s="21" t="s">
        <v>357</v>
      </c>
      <c r="J3" s="21" t="s">
        <v>16</v>
      </c>
      <c r="K3" s="21" t="s">
        <v>24</v>
      </c>
      <c r="L3" s="21" t="s">
        <v>363</v>
      </c>
      <c r="M3" s="21" t="s">
        <v>48</v>
      </c>
      <c r="N3" s="21" t="s">
        <v>18</v>
      </c>
      <c r="O3" s="21" t="s">
        <v>20</v>
      </c>
      <c r="P3" s="21" t="s">
        <v>26</v>
      </c>
      <c r="Q3" s="21" t="s">
        <v>25</v>
      </c>
      <c r="R3" s="21" t="s">
        <v>28</v>
      </c>
      <c r="S3" s="21" t="s">
        <v>29</v>
      </c>
      <c r="T3" s="21" t="s">
        <v>30</v>
      </c>
      <c r="U3" s="21" t="s">
        <v>31</v>
      </c>
      <c r="V3" s="21" t="s">
        <v>32</v>
      </c>
      <c r="W3" s="21" t="s">
        <v>57</v>
      </c>
      <c r="X3" s="22" t="s">
        <v>76</v>
      </c>
      <c r="Y3" s="21" t="s">
        <v>85</v>
      </c>
      <c r="Z3" s="21" t="s">
        <v>119</v>
      </c>
      <c r="AA3" s="21" t="s">
        <v>120</v>
      </c>
      <c r="AB3" s="21" t="s">
        <v>171</v>
      </c>
      <c r="AC3" s="21" t="s">
        <v>555</v>
      </c>
      <c r="AD3" s="21" t="s">
        <v>190</v>
      </c>
      <c r="AE3" s="21" t="s">
        <v>317</v>
      </c>
      <c r="AF3" s="21" t="s">
        <v>316</v>
      </c>
      <c r="AG3" s="21" t="s">
        <v>314</v>
      </c>
      <c r="AH3" s="21" t="s">
        <v>386</v>
      </c>
      <c r="AI3" s="21" t="s">
        <v>536</v>
      </c>
    </row>
    <row r="4" spans="1:35" ht="25.5" customHeight="1">
      <c r="A4" s="10"/>
      <c r="B4" s="10"/>
      <c r="C4" s="6"/>
      <c r="D4" s="12" t="s">
        <v>35</v>
      </c>
      <c r="E4" s="46">
        <v>15180.5</v>
      </c>
      <c r="F4" s="12" t="s">
        <v>36</v>
      </c>
      <c r="G4" s="46">
        <f t="shared" ref="G4:G37" si="0">SUM(H4:AI4)</f>
        <v>1000</v>
      </c>
      <c r="H4" s="46"/>
      <c r="I4" s="47"/>
      <c r="J4" s="47"/>
      <c r="K4" s="47"/>
      <c r="L4" s="47"/>
      <c r="M4" s="46">
        <v>1000</v>
      </c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5"/>
      <c r="C5" s="107" t="s">
        <v>23</v>
      </c>
      <c r="D5" s="12" t="s">
        <v>33</v>
      </c>
      <c r="E5" s="46">
        <v>12000</v>
      </c>
      <c r="F5" s="12" t="s">
        <v>37</v>
      </c>
      <c r="G5" s="46">
        <f t="shared" si="0"/>
        <v>500</v>
      </c>
      <c r="H5" s="46"/>
      <c r="I5" s="47">
        <v>500</v>
      </c>
      <c r="J5" s="47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6"/>
      <c r="C6" s="109"/>
      <c r="D6" s="12" t="s">
        <v>34</v>
      </c>
      <c r="E6" s="46">
        <v>10000</v>
      </c>
      <c r="F6" s="12" t="s">
        <v>38</v>
      </c>
      <c r="G6" s="46">
        <f t="shared" si="0"/>
        <v>3270</v>
      </c>
      <c r="H6" s="46"/>
      <c r="I6" s="47"/>
      <c r="J6" s="47"/>
      <c r="K6" s="47"/>
      <c r="L6" s="47"/>
      <c r="M6" s="46">
        <v>3270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60"/>
      <c r="C7" s="108"/>
      <c r="D7" s="12" t="s">
        <v>472</v>
      </c>
      <c r="E7" s="46"/>
      <c r="F7" s="12" t="s">
        <v>39</v>
      </c>
      <c r="G7" s="46">
        <f t="shared" si="0"/>
        <v>1000</v>
      </c>
      <c r="H7" s="46"/>
      <c r="I7" s="47"/>
      <c r="J7" s="47"/>
      <c r="K7" s="47"/>
      <c r="L7" s="47"/>
      <c r="M7" s="46">
        <v>1000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5"/>
      <c r="C8" s="58" t="s">
        <v>21</v>
      </c>
      <c r="D8" s="12" t="s">
        <v>59</v>
      </c>
      <c r="E8" s="46">
        <v>90</v>
      </c>
      <c r="F8" s="12" t="s">
        <v>40</v>
      </c>
      <c r="G8" s="46">
        <f t="shared" si="0"/>
        <v>700</v>
      </c>
      <c r="H8" s="46"/>
      <c r="I8" s="47"/>
      <c r="J8" s="47"/>
      <c r="K8" s="47"/>
      <c r="L8" s="47"/>
      <c r="M8" s="46">
        <v>700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6"/>
      <c r="C9" s="59"/>
      <c r="D9" s="12" t="s">
        <v>60</v>
      </c>
      <c r="E9" s="46"/>
      <c r="F9" s="12" t="s">
        <v>41</v>
      </c>
      <c r="G9" s="46">
        <f t="shared" si="0"/>
        <v>90</v>
      </c>
      <c r="H9" s="46"/>
      <c r="I9" s="47"/>
      <c r="J9" s="47"/>
      <c r="K9" s="47"/>
      <c r="L9" s="47"/>
      <c r="M9" s="46"/>
      <c r="N9" s="46">
        <v>90</v>
      </c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2"/>
      <c r="G10" s="46">
        <f t="shared" si="0"/>
        <v>0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5"/>
      <c r="C11" s="107" t="s">
        <v>27</v>
      </c>
      <c r="D11" s="12"/>
      <c r="E11" s="46"/>
      <c r="F11" s="6"/>
      <c r="G11" s="46">
        <f t="shared" si="0"/>
        <v>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5"/>
      <c r="C12" s="109"/>
      <c r="D12" s="12" t="s">
        <v>45</v>
      </c>
      <c r="E12" s="46"/>
      <c r="F12" s="6"/>
      <c r="G12" s="46">
        <f t="shared" si="0"/>
        <v>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6"/>
      <c r="C13" s="108"/>
      <c r="D13" s="12" t="s">
        <v>46</v>
      </c>
      <c r="E13" s="46"/>
      <c r="F13" s="6"/>
      <c r="G13" s="46">
        <f t="shared" si="0"/>
        <v>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25.5" customHeight="1">
      <c r="A14" s="10"/>
      <c r="B14" s="10"/>
      <c r="C14" s="107" t="s">
        <v>97</v>
      </c>
      <c r="D14" s="12" t="s">
        <v>98</v>
      </c>
      <c r="E14" s="46">
        <v>200</v>
      </c>
      <c r="F14" s="6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5.5" customHeight="1">
      <c r="A15" s="10"/>
      <c r="B15" s="10"/>
      <c r="C15" s="108"/>
      <c r="D15" s="12" t="s">
        <v>99</v>
      </c>
      <c r="E15" s="6"/>
      <c r="F15" s="6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5.5" customHeight="1">
      <c r="A16" s="10"/>
      <c r="B16" s="10"/>
      <c r="C16" s="6"/>
      <c r="D16" s="12" t="s">
        <v>90</v>
      </c>
      <c r="E16" s="6"/>
      <c r="F16" s="6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25.5" customHeight="1">
      <c r="A17" s="10"/>
      <c r="B17" s="10"/>
      <c r="C17" s="6"/>
      <c r="D17" s="12" t="s">
        <v>381</v>
      </c>
      <c r="E17" s="6"/>
      <c r="F17" s="6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5.5" customHeight="1">
      <c r="A18" s="10"/>
      <c r="B18" s="10"/>
      <c r="C18" s="6"/>
      <c r="D18" s="12" t="s">
        <v>61</v>
      </c>
      <c r="E18" s="6"/>
      <c r="F18" s="6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0"/>
      <c r="C19" s="6"/>
      <c r="D19" s="12" t="s">
        <v>172</v>
      </c>
      <c r="E19" s="6"/>
      <c r="F19" s="6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0"/>
      <c r="C20" s="6"/>
      <c r="D20" s="12" t="s">
        <v>92</v>
      </c>
      <c r="E20" s="6"/>
      <c r="F20" s="6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6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6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6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6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6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6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6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6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6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6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6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6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6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6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6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6560</v>
      </c>
      <c r="H38" s="46">
        <f>SUM(H4:H37)</f>
        <v>0</v>
      </c>
      <c r="I38" s="46">
        <f>SUM(I4:I37)</f>
        <v>500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0</v>
      </c>
      <c r="M38" s="46">
        <f t="shared" si="1"/>
        <v>5970</v>
      </c>
      <c r="N38" s="46">
        <f t="shared" si="1"/>
        <v>90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37470.5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4" t="s">
        <v>5</v>
      </c>
      <c r="B42" s="27"/>
      <c r="C42" s="40">
        <f>+E39</f>
        <v>37470.5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5" t="s">
        <v>6</v>
      </c>
      <c r="B43" s="20"/>
      <c r="C43" s="41">
        <f>G38</f>
        <v>6560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5" t="s">
        <v>7</v>
      </c>
      <c r="B44" s="20"/>
      <c r="C44" s="42">
        <f>+C42-C43</f>
        <v>30910.5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5" t="s">
        <v>8</v>
      </c>
      <c r="B45" s="20"/>
      <c r="C45" s="42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5" t="s">
        <v>9</v>
      </c>
      <c r="B46" s="20"/>
      <c r="C46" s="42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5" t="s">
        <v>3</v>
      </c>
      <c r="B47" s="20"/>
      <c r="C47" s="42">
        <f>IF(C44&gt;C45,C44-C45,0)</f>
        <v>30910.5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6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8">
    <mergeCell ref="A2:E2"/>
    <mergeCell ref="F1:Q2"/>
    <mergeCell ref="F48:G48"/>
    <mergeCell ref="A39:D39"/>
    <mergeCell ref="C3:D3"/>
    <mergeCell ref="C14:C15"/>
    <mergeCell ref="C11:C13"/>
    <mergeCell ref="C5:C7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0" zoomScaleNormal="70" workbookViewId="0">
      <pane xSplit="6" ySplit="2" topLeftCell="G4" activePane="bottomRight" state="frozen"/>
      <selection activeCell="K13" sqref="K13"/>
      <selection pane="topRight" activeCell="K13" sqref="K13"/>
      <selection pane="bottomLeft" activeCell="K13" sqref="K13"/>
      <selection pane="bottomRight" activeCell="F20" sqref="F20"/>
    </sheetView>
  </sheetViews>
  <sheetFormatPr defaultColWidth="19" defaultRowHeight="15"/>
  <cols>
    <col min="2" max="2" width="43.42578125" bestFit="1" customWidth="1"/>
    <col min="4" max="4" width="41" bestFit="1" customWidth="1"/>
    <col min="6" max="6" width="57.85546875" bestFit="1" customWidth="1"/>
    <col min="9" max="9" width="26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173</v>
      </c>
      <c r="E4" s="46">
        <f>'9'!C44</f>
        <v>27666.5</v>
      </c>
      <c r="F4" s="12" t="s">
        <v>177</v>
      </c>
      <c r="G4" s="46">
        <f t="shared" ref="G4:G37" si="0">SUM(H4:AI4)</f>
        <v>3000</v>
      </c>
      <c r="H4" s="46">
        <v>3000</v>
      </c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174</v>
      </c>
      <c r="E5" s="46">
        <v>10000</v>
      </c>
      <c r="F5" s="12" t="s">
        <v>178</v>
      </c>
      <c r="G5" s="46">
        <f t="shared" si="0"/>
        <v>6360</v>
      </c>
      <c r="H5" s="46">
        <v>6360</v>
      </c>
      <c r="I5" s="47"/>
      <c r="J5" s="47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12" t="s">
        <v>179</v>
      </c>
      <c r="G6" s="46">
        <f t="shared" si="0"/>
        <v>7000</v>
      </c>
      <c r="H6" s="46">
        <v>7000</v>
      </c>
      <c r="I6" s="47"/>
      <c r="J6" s="47"/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2" t="s">
        <v>180</v>
      </c>
      <c r="G7" s="46">
        <f t="shared" si="0"/>
        <v>3455</v>
      </c>
      <c r="H7" s="46"/>
      <c r="I7" s="47"/>
      <c r="J7" s="47"/>
      <c r="K7" s="47"/>
      <c r="L7" s="47"/>
      <c r="M7" s="46"/>
      <c r="N7" s="46">
        <v>3455</v>
      </c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28190</v>
      </c>
      <c r="F8" s="12" t="s">
        <v>181</v>
      </c>
      <c r="G8" s="46">
        <f t="shared" si="0"/>
        <v>10000</v>
      </c>
      <c r="H8" s="46">
        <v>10000</v>
      </c>
      <c r="I8" s="47"/>
      <c r="J8" s="47"/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12" t="s">
        <v>182</v>
      </c>
      <c r="G9" s="46">
        <f t="shared" si="0"/>
        <v>15000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>
        <v>15000</v>
      </c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1120</v>
      </c>
      <c r="F10" s="12" t="s">
        <v>183</v>
      </c>
      <c r="G10" s="46">
        <f t="shared" si="0"/>
        <v>1360</v>
      </c>
      <c r="H10" s="46"/>
      <c r="I10" s="47"/>
      <c r="J10" s="47"/>
      <c r="K10" s="47"/>
      <c r="L10" s="47"/>
      <c r="M10" s="46"/>
      <c r="N10" s="46">
        <v>1360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2" t="s">
        <v>184</v>
      </c>
      <c r="G11" s="46">
        <f t="shared" si="0"/>
        <v>500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>
        <v>500</v>
      </c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12" t="s">
        <v>369</v>
      </c>
      <c r="G12" s="46">
        <f t="shared" si="0"/>
        <v>420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>
        <v>420</v>
      </c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2" t="s">
        <v>185</v>
      </c>
      <c r="G13" s="46">
        <f t="shared" si="0"/>
        <v>400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>
        <v>400</v>
      </c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/>
      <c r="F14" s="12" t="s">
        <v>370</v>
      </c>
      <c r="G14" s="46">
        <f t="shared" si="0"/>
        <v>4000</v>
      </c>
      <c r="H14" s="46"/>
      <c r="I14" s="47"/>
      <c r="J14" s="47"/>
      <c r="K14" s="47"/>
      <c r="L14" s="47"/>
      <c r="M14" s="46"/>
      <c r="N14" s="46"/>
      <c r="O14" s="46"/>
      <c r="P14" s="46"/>
      <c r="Q14" s="46">
        <v>4000</v>
      </c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2" t="s">
        <v>186</v>
      </c>
      <c r="G15" s="46">
        <f t="shared" si="0"/>
        <v>500</v>
      </c>
      <c r="H15" s="46"/>
      <c r="I15" s="47"/>
      <c r="J15" s="47"/>
      <c r="K15" s="47"/>
      <c r="L15" s="47">
        <v>500</v>
      </c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>
        <v>20000</v>
      </c>
      <c r="F16" s="19" t="s">
        <v>285</v>
      </c>
      <c r="G16" s="46">
        <f t="shared" si="0"/>
        <v>5000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>
        <v>5000</v>
      </c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0" t="s">
        <v>176</v>
      </c>
      <c r="C17" s="6"/>
      <c r="D17" s="12" t="s">
        <v>175</v>
      </c>
      <c r="E17" s="6">
        <v>10455</v>
      </c>
      <c r="F17" s="19" t="s">
        <v>286</v>
      </c>
      <c r="G17" s="46">
        <f t="shared" si="0"/>
        <v>6000</v>
      </c>
      <c r="H17" s="46">
        <v>6000</v>
      </c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 t="s">
        <v>187</v>
      </c>
      <c r="G18" s="46">
        <f t="shared" si="0"/>
        <v>900</v>
      </c>
      <c r="H18" s="46"/>
      <c r="I18" s="47"/>
      <c r="J18" s="47"/>
      <c r="K18" s="47"/>
      <c r="L18" s="47">
        <v>900</v>
      </c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 t="s">
        <v>188</v>
      </c>
      <c r="G19" s="46">
        <f t="shared" si="0"/>
        <v>500</v>
      </c>
      <c r="H19" s="46"/>
      <c r="I19" s="47"/>
      <c r="J19" s="47"/>
      <c r="K19" s="47"/>
      <c r="L19" s="47"/>
      <c r="M19" s="46"/>
      <c r="N19" s="46"/>
      <c r="O19" s="46"/>
      <c r="P19" s="46"/>
      <c r="Q19" s="46">
        <v>500</v>
      </c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 t="s">
        <v>189</v>
      </c>
      <c r="G20" s="46">
        <f t="shared" si="0"/>
        <v>3000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>
        <v>3000</v>
      </c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4230</v>
      </c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67395</v>
      </c>
      <c r="H38" s="46">
        <f>SUM(H4:H37)</f>
        <v>32360</v>
      </c>
      <c r="I38" s="46">
        <f>SUM(I4:I37)</f>
        <v>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1400</v>
      </c>
      <c r="M38" s="46">
        <f t="shared" si="1"/>
        <v>0</v>
      </c>
      <c r="N38" s="46">
        <f t="shared" si="1"/>
        <v>4815</v>
      </c>
      <c r="O38" s="46">
        <f t="shared" si="1"/>
        <v>0</v>
      </c>
      <c r="P38" s="46">
        <f t="shared" si="1"/>
        <v>0</v>
      </c>
      <c r="Q38" s="46">
        <f t="shared" si="1"/>
        <v>4500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5000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3000</v>
      </c>
      <c r="Z38" s="46">
        <f t="shared" si="1"/>
        <v>900</v>
      </c>
      <c r="AA38" s="46">
        <f t="shared" si="1"/>
        <v>420</v>
      </c>
      <c r="AB38" s="46">
        <f t="shared" si="1"/>
        <v>0</v>
      </c>
      <c r="AC38" s="46">
        <f t="shared" si="1"/>
        <v>0</v>
      </c>
      <c r="AD38" s="46">
        <f t="shared" si="1"/>
        <v>15000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101661.5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101661.5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67395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34266.5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34266.5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3" zoomScaleNormal="73" workbookViewId="0">
      <selection activeCell="F19" sqref="F19"/>
    </sheetView>
  </sheetViews>
  <sheetFormatPr defaultColWidth="19" defaultRowHeight="15"/>
  <cols>
    <col min="2" max="2" width="11.7109375" bestFit="1" customWidth="1"/>
    <col min="4" max="4" width="55.5703125" bestFit="1" customWidth="1"/>
    <col min="6" max="6" width="75.140625" bestFit="1" customWidth="1"/>
    <col min="9" max="9" width="27.5703125" bestFit="1" customWidth="1"/>
    <col min="29" max="29" width="23.285156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191</v>
      </c>
      <c r="E4" s="46">
        <f>'10'!C44</f>
        <v>34266.5</v>
      </c>
      <c r="F4" s="12" t="s">
        <v>192</v>
      </c>
      <c r="G4" s="46">
        <f t="shared" ref="G4:G37" si="0">SUM(H4:AI4)</f>
        <v>2000</v>
      </c>
      <c r="H4" s="46"/>
      <c r="I4" s="47"/>
      <c r="J4" s="47"/>
      <c r="K4" s="47"/>
      <c r="L4" s="47"/>
      <c r="M4" s="46">
        <v>2000</v>
      </c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205</v>
      </c>
      <c r="E5" s="46">
        <v>15000</v>
      </c>
      <c r="F5" s="12" t="s">
        <v>193</v>
      </c>
      <c r="G5" s="46">
        <f t="shared" si="0"/>
        <v>1000</v>
      </c>
      <c r="H5" s="46"/>
      <c r="I5" s="47"/>
      <c r="J5" s="47"/>
      <c r="K5" s="47"/>
      <c r="L5" s="47"/>
      <c r="M5" s="46">
        <v>1000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12" t="s">
        <v>194</v>
      </c>
      <c r="G6" s="46">
        <f t="shared" si="0"/>
        <v>3595</v>
      </c>
      <c r="H6" s="46"/>
      <c r="I6" s="47"/>
      <c r="J6" s="47"/>
      <c r="K6" s="47"/>
      <c r="L6" s="47"/>
      <c r="M6" s="46"/>
      <c r="N6" s="46">
        <v>3595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2" t="s">
        <v>195</v>
      </c>
      <c r="G7" s="46">
        <f t="shared" si="0"/>
        <v>1000</v>
      </c>
      <c r="H7" s="46"/>
      <c r="I7" s="47"/>
      <c r="J7" s="47"/>
      <c r="K7" s="47"/>
      <c r="L7" s="47"/>
      <c r="M7" s="46">
        <v>1000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465</v>
      </c>
      <c r="F8" s="12" t="s">
        <v>196</v>
      </c>
      <c r="G8" s="46">
        <f t="shared" si="0"/>
        <v>4000</v>
      </c>
      <c r="H8" s="46"/>
      <c r="I8" s="47"/>
      <c r="J8" s="47"/>
      <c r="K8" s="47"/>
      <c r="L8" s="47"/>
      <c r="M8" s="46">
        <v>4000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12" t="s">
        <v>197</v>
      </c>
      <c r="G9" s="46">
        <f t="shared" si="0"/>
        <v>736</v>
      </c>
      <c r="H9" s="46">
        <v>736</v>
      </c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2" t="s">
        <v>198</v>
      </c>
      <c r="G10" s="46">
        <f t="shared" si="0"/>
        <v>335</v>
      </c>
      <c r="H10" s="46">
        <v>335</v>
      </c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9" t="s">
        <v>199</v>
      </c>
      <c r="G11" s="46">
        <f t="shared" si="0"/>
        <v>400</v>
      </c>
      <c r="H11" s="46">
        <v>400</v>
      </c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>
        <v>7285</v>
      </c>
      <c r="F12" s="19" t="s">
        <v>200</v>
      </c>
      <c r="G12" s="46">
        <f t="shared" si="0"/>
        <v>344</v>
      </c>
      <c r="H12" s="46">
        <v>344</v>
      </c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9" t="s">
        <v>201</v>
      </c>
      <c r="G13" s="46">
        <f t="shared" si="0"/>
        <v>1000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>
        <v>1000</v>
      </c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/>
      <c r="F14" s="19" t="s">
        <v>371</v>
      </c>
      <c r="G14" s="46">
        <f t="shared" si="0"/>
        <v>5000</v>
      </c>
      <c r="H14" s="46">
        <v>5000</v>
      </c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9" t="s">
        <v>202</v>
      </c>
      <c r="G15" s="46">
        <f t="shared" si="0"/>
        <v>2105</v>
      </c>
      <c r="H15" s="46"/>
      <c r="I15" s="47"/>
      <c r="J15" s="47"/>
      <c r="K15" s="47"/>
      <c r="L15" s="47"/>
      <c r="M15" s="46"/>
      <c r="N15" s="46">
        <v>2105</v>
      </c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>
        <v>1000</v>
      </c>
      <c r="F16" s="19" t="s">
        <v>287</v>
      </c>
      <c r="G16" s="46">
        <f t="shared" si="0"/>
        <v>25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>
        <v>25</v>
      </c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9" t="s">
        <v>288</v>
      </c>
      <c r="G17" s="46">
        <f t="shared" si="0"/>
        <v>1000</v>
      </c>
      <c r="H17" s="46"/>
      <c r="I17" s="47"/>
      <c r="J17" s="47">
        <v>1000</v>
      </c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9" t="s">
        <v>203</v>
      </c>
      <c r="G18" s="46">
        <f t="shared" si="0"/>
        <v>300</v>
      </c>
      <c r="H18" s="46"/>
      <c r="I18" s="47"/>
      <c r="J18" s="47">
        <v>300</v>
      </c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9" t="s">
        <v>204</v>
      </c>
      <c r="G19" s="46">
        <f t="shared" si="0"/>
        <v>8000</v>
      </c>
      <c r="H19" s="46">
        <v>8000</v>
      </c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30840</v>
      </c>
      <c r="H38" s="46">
        <f>SUM(H4:H37)</f>
        <v>14815</v>
      </c>
      <c r="I38" s="46">
        <f>SUM(I4:I37)</f>
        <v>0</v>
      </c>
      <c r="J38" s="46">
        <f t="shared" ref="J38:AH38" si="1">SUM(J4:J37)</f>
        <v>1300</v>
      </c>
      <c r="K38" s="46">
        <f t="shared" si="1"/>
        <v>0</v>
      </c>
      <c r="L38" s="46">
        <f t="shared" si="1"/>
        <v>0</v>
      </c>
      <c r="M38" s="46">
        <f t="shared" si="1"/>
        <v>8000</v>
      </c>
      <c r="N38" s="46">
        <f t="shared" si="1"/>
        <v>5700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1000</v>
      </c>
      <c r="Z38" s="46">
        <f t="shared" si="1"/>
        <v>0</v>
      </c>
      <c r="AA38" s="46">
        <f t="shared" si="1"/>
        <v>25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58016.5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58016.5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30840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27176.5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27176.5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0" zoomScaleNormal="70" workbookViewId="0">
      <selection activeCell="F21" sqref="F21"/>
    </sheetView>
  </sheetViews>
  <sheetFormatPr defaultColWidth="19" defaultRowHeight="15"/>
  <cols>
    <col min="2" max="2" width="11.42578125" bestFit="1" customWidth="1"/>
    <col min="4" max="4" width="41" bestFit="1" customWidth="1"/>
    <col min="6" max="6" width="63" bestFit="1" customWidth="1"/>
    <col min="9" max="9" width="26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222</v>
      </c>
      <c r="E4" s="46">
        <f>'11'!C44</f>
        <v>27176.5</v>
      </c>
      <c r="F4" s="12" t="s">
        <v>209</v>
      </c>
      <c r="G4" s="46">
        <f t="shared" ref="G4:G37" si="0">SUM(H4:AI4)</f>
        <v>740</v>
      </c>
      <c r="H4" s="46"/>
      <c r="I4" s="47"/>
      <c r="J4" s="47"/>
      <c r="K4" s="47"/>
      <c r="L4" s="47"/>
      <c r="M4" s="46"/>
      <c r="N4" s="46">
        <v>740</v>
      </c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206</v>
      </c>
      <c r="E5" s="46">
        <v>10000</v>
      </c>
      <c r="F5" s="12" t="s">
        <v>210</v>
      </c>
      <c r="G5" s="46">
        <f t="shared" si="0"/>
        <v>1280</v>
      </c>
      <c r="H5" s="46"/>
      <c r="I5" s="47"/>
      <c r="J5" s="47"/>
      <c r="K5" s="47"/>
      <c r="L5" s="47"/>
      <c r="M5" s="46"/>
      <c r="N5" s="46">
        <v>1280</v>
      </c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207</v>
      </c>
      <c r="E6" s="46">
        <v>18000</v>
      </c>
      <c r="F6" s="12" t="s">
        <v>211</v>
      </c>
      <c r="G6" s="46">
        <f t="shared" si="0"/>
        <v>120</v>
      </c>
      <c r="H6" s="46"/>
      <c r="I6" s="47"/>
      <c r="J6" s="47"/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>
        <v>120</v>
      </c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2" t="s">
        <v>212</v>
      </c>
      <c r="G7" s="46">
        <f t="shared" si="0"/>
        <v>395</v>
      </c>
      <c r="H7" s="46">
        <v>395</v>
      </c>
      <c r="I7" s="47"/>
      <c r="J7" s="47"/>
      <c r="K7" s="47"/>
      <c r="L7" s="47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7150</v>
      </c>
      <c r="F8" s="12" t="s">
        <v>213</v>
      </c>
      <c r="G8" s="46">
        <f t="shared" si="0"/>
        <v>110</v>
      </c>
      <c r="H8" s="46">
        <v>110</v>
      </c>
      <c r="I8" s="47"/>
      <c r="J8" s="47"/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12" t="s">
        <v>214</v>
      </c>
      <c r="G9" s="46">
        <f t="shared" si="0"/>
        <v>380</v>
      </c>
      <c r="H9" s="46">
        <v>380</v>
      </c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760</v>
      </c>
      <c r="F10" s="12" t="s">
        <v>215</v>
      </c>
      <c r="G10" s="46">
        <f t="shared" si="0"/>
        <v>5000</v>
      </c>
      <c r="H10" s="46"/>
      <c r="I10" s="47"/>
      <c r="J10" s="47"/>
      <c r="K10" s="47"/>
      <c r="L10" s="47"/>
      <c r="M10" s="46">
        <v>5000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9" t="s">
        <v>216</v>
      </c>
      <c r="G11" s="46">
        <f t="shared" si="0"/>
        <v>2000</v>
      </c>
      <c r="H11" s="46"/>
      <c r="I11" s="47"/>
      <c r="J11" s="47"/>
      <c r="K11" s="47"/>
      <c r="L11" s="47"/>
      <c r="M11" s="46"/>
      <c r="N11" s="46"/>
      <c r="O11" s="46"/>
      <c r="P11" s="46"/>
      <c r="Q11" s="46">
        <v>2000</v>
      </c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>
        <v>1130</v>
      </c>
      <c r="F12" s="19" t="s">
        <v>217</v>
      </c>
      <c r="G12" s="46">
        <f t="shared" si="0"/>
        <v>100</v>
      </c>
      <c r="H12" s="46"/>
      <c r="I12" s="47"/>
      <c r="J12" s="47"/>
      <c r="K12" s="47"/>
      <c r="L12" s="47"/>
      <c r="M12" s="46">
        <v>100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9" t="s">
        <v>218</v>
      </c>
      <c r="G13" s="46">
        <f t="shared" si="0"/>
        <v>138</v>
      </c>
      <c r="H13" s="46"/>
      <c r="I13" s="47"/>
      <c r="J13" s="47"/>
      <c r="K13" s="47"/>
      <c r="L13" s="47"/>
      <c r="M13" s="46"/>
      <c r="N13" s="46">
        <v>138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50</v>
      </c>
      <c r="F14" s="19" t="s">
        <v>372</v>
      </c>
      <c r="G14" s="46">
        <f t="shared" si="0"/>
        <v>150</v>
      </c>
      <c r="H14" s="46"/>
      <c r="I14" s="47"/>
      <c r="J14" s="47"/>
      <c r="K14" s="47"/>
      <c r="L14" s="47"/>
      <c r="M14" s="46">
        <v>150</v>
      </c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9" t="s">
        <v>124</v>
      </c>
      <c r="G15" s="46">
        <f t="shared" si="0"/>
        <v>45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>
        <v>45</v>
      </c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>
        <v>3000</v>
      </c>
      <c r="F16" s="19" t="s">
        <v>289</v>
      </c>
      <c r="G16" s="46">
        <f t="shared" si="0"/>
        <v>55</v>
      </c>
      <c r="H16" s="46"/>
      <c r="I16" s="47"/>
      <c r="J16" s="47"/>
      <c r="K16" s="47"/>
      <c r="L16" s="47"/>
      <c r="M16" s="46"/>
      <c r="N16" s="46">
        <v>55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0" t="s">
        <v>208</v>
      </c>
      <c r="C17" s="6"/>
      <c r="D17" s="12" t="s">
        <v>175</v>
      </c>
      <c r="E17" s="6">
        <v>1460</v>
      </c>
      <c r="F17" s="19" t="s">
        <v>290</v>
      </c>
      <c r="G17" s="46">
        <f t="shared" si="0"/>
        <v>500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>
        <v>500</v>
      </c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9" t="s">
        <v>219</v>
      </c>
      <c r="G18" s="46">
        <f t="shared" si="0"/>
        <v>200</v>
      </c>
      <c r="H18" s="46"/>
      <c r="I18" s="47"/>
      <c r="J18" s="47"/>
      <c r="K18" s="47"/>
      <c r="L18" s="47">
        <v>200</v>
      </c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9" t="s">
        <v>220</v>
      </c>
      <c r="G19" s="46">
        <f t="shared" si="0"/>
        <v>100</v>
      </c>
      <c r="H19" s="46"/>
      <c r="I19" s="47"/>
      <c r="J19" s="47"/>
      <c r="K19" s="47"/>
      <c r="L19" s="47">
        <v>100</v>
      </c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9" t="s">
        <v>221</v>
      </c>
      <c r="G20" s="46">
        <f t="shared" si="0"/>
        <v>300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>
        <v>300</v>
      </c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1027</v>
      </c>
      <c r="F21" s="19" t="s">
        <v>373</v>
      </c>
      <c r="G21" s="46">
        <f t="shared" si="0"/>
        <v>4000</v>
      </c>
      <c r="H21" s="46"/>
      <c r="I21" s="47">
        <v>4000</v>
      </c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15613</v>
      </c>
      <c r="H38" s="46">
        <f>SUM(H4:H37)</f>
        <v>885</v>
      </c>
      <c r="I38" s="46">
        <f>SUM(I4:I37)</f>
        <v>4000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300</v>
      </c>
      <c r="M38" s="46">
        <f t="shared" si="1"/>
        <v>5250</v>
      </c>
      <c r="N38" s="46">
        <f t="shared" si="1"/>
        <v>2213</v>
      </c>
      <c r="O38" s="46">
        <f t="shared" si="1"/>
        <v>0</v>
      </c>
      <c r="P38" s="46">
        <f t="shared" si="1"/>
        <v>0</v>
      </c>
      <c r="Q38" s="46">
        <f t="shared" si="1"/>
        <v>2000</v>
      </c>
      <c r="R38" s="46">
        <f t="shared" si="1"/>
        <v>45</v>
      </c>
      <c r="S38" s="46">
        <f t="shared" si="1"/>
        <v>0</v>
      </c>
      <c r="T38" s="46">
        <f t="shared" si="1"/>
        <v>0</v>
      </c>
      <c r="U38" s="46">
        <f t="shared" si="1"/>
        <v>300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500</v>
      </c>
      <c r="AA38" s="46">
        <f t="shared" si="1"/>
        <v>120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69753.5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69753.5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15613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54140.5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54140.5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66" zoomScaleNormal="66" workbookViewId="0">
      <selection activeCell="D11" sqref="D11"/>
    </sheetView>
  </sheetViews>
  <sheetFormatPr defaultColWidth="19" defaultRowHeight="15"/>
  <cols>
    <col min="2" max="2" width="11.42578125" bestFit="1" customWidth="1"/>
    <col min="4" max="4" width="41" bestFit="1" customWidth="1"/>
    <col min="6" max="6" width="54.42578125" bestFit="1" customWidth="1"/>
    <col min="9" max="9" width="26" bestFit="1" customWidth="1"/>
    <col min="29" max="29" width="22.42578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224</v>
      </c>
      <c r="E4" s="46">
        <f>'12'!C44</f>
        <v>54140.5</v>
      </c>
      <c r="F4" s="12" t="s">
        <v>225</v>
      </c>
      <c r="G4" s="46">
        <f t="shared" ref="G4:G37" si="0">SUM(H4:AI4)</f>
        <v>300</v>
      </c>
      <c r="H4" s="46"/>
      <c r="I4" s="47"/>
      <c r="J4" s="47"/>
      <c r="K4" s="47"/>
      <c r="L4" s="47"/>
      <c r="M4" s="46"/>
      <c r="N4" s="46">
        <v>300</v>
      </c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12" t="s">
        <v>226</v>
      </c>
      <c r="G5" s="46">
        <f t="shared" si="0"/>
        <v>1000</v>
      </c>
      <c r="H5" s="46"/>
      <c r="I5" s="47"/>
      <c r="J5" s="47"/>
      <c r="K5" s="47"/>
      <c r="L5" s="47"/>
      <c r="M5" s="46">
        <v>1000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12" t="s">
        <v>227</v>
      </c>
      <c r="G6" s="46">
        <f t="shared" si="0"/>
        <v>700</v>
      </c>
      <c r="H6" s="46"/>
      <c r="I6" s="47"/>
      <c r="J6" s="47"/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>
        <v>700</v>
      </c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2" t="s">
        <v>228</v>
      </c>
      <c r="G7" s="46">
        <f t="shared" si="0"/>
        <v>500</v>
      </c>
      <c r="H7" s="46"/>
      <c r="I7" s="47"/>
      <c r="J7" s="47"/>
      <c r="K7" s="47"/>
      <c r="L7" s="47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>
        <v>500</v>
      </c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145</v>
      </c>
      <c r="F8" s="12" t="s">
        <v>229</v>
      </c>
      <c r="G8" s="46">
        <f t="shared" si="0"/>
        <v>200</v>
      </c>
      <c r="H8" s="46"/>
      <c r="I8" s="47"/>
      <c r="J8" s="47"/>
      <c r="K8" s="47"/>
      <c r="L8" s="47">
        <v>200</v>
      </c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>
        <v>2670</v>
      </c>
      <c r="F9" s="12" t="s">
        <v>230</v>
      </c>
      <c r="G9" s="46">
        <f t="shared" si="0"/>
        <v>100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>
        <v>100</v>
      </c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510</v>
      </c>
      <c r="F10" s="12" t="s">
        <v>231</v>
      </c>
      <c r="G10" s="46">
        <f t="shared" si="0"/>
        <v>2000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>
        <v>2000</v>
      </c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3"/>
      <c r="G11" s="46">
        <f t="shared" si="0"/>
        <v>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>
        <v>155</v>
      </c>
      <c r="F12" s="13"/>
      <c r="G12" s="46">
        <f t="shared" si="0"/>
        <v>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3"/>
      <c r="G13" s="46">
        <f t="shared" si="0"/>
        <v>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250</v>
      </c>
      <c r="F14" s="13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>
        <v>250</v>
      </c>
      <c r="F15" s="13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0" t="s">
        <v>208</v>
      </c>
      <c r="C17" s="6"/>
      <c r="D17" s="12" t="s">
        <v>175</v>
      </c>
      <c r="E17" s="6">
        <v>1000</v>
      </c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1620</v>
      </c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4800</v>
      </c>
      <c r="H38" s="46">
        <f>SUM(H4:H37)</f>
        <v>0</v>
      </c>
      <c r="I38" s="46">
        <f>SUM(I4:I37)</f>
        <v>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200</v>
      </c>
      <c r="M38" s="46">
        <f t="shared" si="1"/>
        <v>1000</v>
      </c>
      <c r="N38" s="46">
        <f t="shared" si="1"/>
        <v>300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100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2000</v>
      </c>
      <c r="Z38" s="46">
        <f t="shared" si="1"/>
        <v>1200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60740.5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60740.5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4800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55940.5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55940.5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zoomScale="57" zoomScaleNormal="57" workbookViewId="0">
      <selection activeCell="F15" sqref="F15"/>
    </sheetView>
  </sheetViews>
  <sheetFormatPr defaultColWidth="20" defaultRowHeight="35.25" customHeight="1"/>
  <cols>
    <col min="2" max="2" width="11.85546875" bestFit="1" customWidth="1"/>
    <col min="3" max="3" width="19.42578125" bestFit="1" customWidth="1"/>
    <col min="4" max="4" width="42.42578125" bestFit="1" customWidth="1"/>
    <col min="5" max="5" width="15.42578125" bestFit="1" customWidth="1"/>
    <col min="6" max="6" width="95.85546875" bestFit="1" customWidth="1"/>
    <col min="9" max="9" width="26.42578125" bestFit="1" customWidth="1"/>
    <col min="29" max="29" width="22.42578125" bestFit="1" customWidth="1"/>
  </cols>
  <sheetData>
    <row r="1" spans="1:35" ht="35.25" customHeight="1" thickBo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35.25" customHeight="1">
      <c r="A4" s="10"/>
      <c r="B4" s="10"/>
      <c r="C4" s="6"/>
      <c r="D4" s="12" t="s">
        <v>242</v>
      </c>
      <c r="E4" s="46">
        <f>'13'!C44</f>
        <v>55940.5</v>
      </c>
      <c r="F4" s="57" t="s">
        <v>232</v>
      </c>
      <c r="G4" s="46">
        <f t="shared" ref="G4:G37" si="0">SUM(H4:AI4)</f>
        <v>250</v>
      </c>
      <c r="H4" s="46"/>
      <c r="I4" s="47"/>
      <c r="J4" s="47"/>
      <c r="K4" s="47"/>
      <c r="L4" s="47"/>
      <c r="M4" s="46"/>
      <c r="N4" s="46">
        <v>250</v>
      </c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35.25" customHeight="1">
      <c r="A5" s="10"/>
      <c r="B5" s="10"/>
      <c r="C5" s="107" t="s">
        <v>23</v>
      </c>
      <c r="D5" s="12" t="s">
        <v>43</v>
      </c>
      <c r="E5" s="46"/>
      <c r="F5" s="57" t="s">
        <v>375</v>
      </c>
      <c r="G5" s="46">
        <f t="shared" si="0"/>
        <v>1500</v>
      </c>
      <c r="H5" s="46"/>
      <c r="I5" s="47"/>
      <c r="J5" s="47"/>
      <c r="K5" s="47"/>
      <c r="L5" s="47"/>
      <c r="M5" s="46">
        <v>1500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35.25" customHeight="1">
      <c r="A6" s="10"/>
      <c r="B6" s="10"/>
      <c r="C6" s="109"/>
      <c r="D6" s="12" t="s">
        <v>121</v>
      </c>
      <c r="E6" s="46"/>
      <c r="F6" s="57" t="s">
        <v>233</v>
      </c>
      <c r="G6" s="46">
        <f t="shared" si="0"/>
        <v>5850</v>
      </c>
      <c r="H6" s="46"/>
      <c r="I6" s="47"/>
      <c r="J6" s="47"/>
      <c r="K6" s="47"/>
      <c r="L6" s="47"/>
      <c r="M6" s="46">
        <v>5850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35.25" customHeight="1">
      <c r="A7" s="10"/>
      <c r="B7" s="10"/>
      <c r="C7" s="108"/>
      <c r="D7" s="12" t="s">
        <v>472</v>
      </c>
      <c r="E7" s="46"/>
      <c r="F7" s="57" t="s">
        <v>234</v>
      </c>
      <c r="G7" s="46">
        <f t="shared" si="0"/>
        <v>50</v>
      </c>
      <c r="H7" s="46"/>
      <c r="I7" s="47"/>
      <c r="J7" s="47"/>
      <c r="K7" s="47"/>
      <c r="L7" s="47"/>
      <c r="M7" s="46">
        <v>50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35.25" customHeight="1">
      <c r="A8" s="10"/>
      <c r="B8" s="10"/>
      <c r="C8" s="107" t="s">
        <v>21</v>
      </c>
      <c r="D8" s="12" t="s">
        <v>59</v>
      </c>
      <c r="E8" s="46">
        <v>140</v>
      </c>
      <c r="F8" s="57" t="s">
        <v>235</v>
      </c>
      <c r="G8" s="46">
        <f t="shared" si="0"/>
        <v>463</v>
      </c>
      <c r="H8" s="46"/>
      <c r="I8" s="47"/>
      <c r="J8" s="47"/>
      <c r="K8" s="47"/>
      <c r="L8" s="47"/>
      <c r="M8" s="46"/>
      <c r="N8" s="46">
        <v>463</v>
      </c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35.25" customHeight="1">
      <c r="A9" s="10"/>
      <c r="B9" s="10"/>
      <c r="C9" s="108"/>
      <c r="D9" s="12" t="s">
        <v>60</v>
      </c>
      <c r="E9" s="46"/>
      <c r="F9" s="57" t="s">
        <v>236</v>
      </c>
      <c r="G9" s="46">
        <f t="shared" si="0"/>
        <v>490</v>
      </c>
      <c r="H9" s="46"/>
      <c r="I9" s="47"/>
      <c r="J9" s="47"/>
      <c r="K9" s="47"/>
      <c r="L9" s="47"/>
      <c r="M9" s="46">
        <v>490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35.25" customHeight="1">
      <c r="A10" s="10"/>
      <c r="B10" s="10"/>
      <c r="C10" s="6"/>
      <c r="D10" s="12" t="s">
        <v>22</v>
      </c>
      <c r="E10" s="46"/>
      <c r="F10" s="57" t="s">
        <v>237</v>
      </c>
      <c r="G10" s="46">
        <f t="shared" si="0"/>
        <v>250</v>
      </c>
      <c r="H10" s="46"/>
      <c r="I10" s="47"/>
      <c r="J10" s="47"/>
      <c r="K10" s="47"/>
      <c r="L10" s="47"/>
      <c r="M10" s="46"/>
      <c r="N10" s="46"/>
      <c r="O10" s="46">
        <v>250</v>
      </c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35.25" customHeight="1">
      <c r="A11" s="10"/>
      <c r="B11" s="10"/>
      <c r="C11" s="107" t="s">
        <v>27</v>
      </c>
      <c r="D11" s="12"/>
      <c r="E11" s="46"/>
      <c r="F11" s="57" t="s">
        <v>238</v>
      </c>
      <c r="G11" s="46">
        <f t="shared" si="0"/>
        <v>3000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>
        <v>3000</v>
      </c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35.25" customHeight="1">
      <c r="A12" s="10"/>
      <c r="B12" s="10"/>
      <c r="C12" s="109"/>
      <c r="D12" s="12" t="s">
        <v>45</v>
      </c>
      <c r="E12" s="46">
        <v>435</v>
      </c>
      <c r="F12" s="57" t="s">
        <v>239</v>
      </c>
      <c r="G12" s="46">
        <f t="shared" si="0"/>
        <v>3920</v>
      </c>
      <c r="H12" s="46">
        <v>3920</v>
      </c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35.25" customHeight="1">
      <c r="A13" s="10"/>
      <c r="B13" s="10"/>
      <c r="C13" s="108"/>
      <c r="D13" s="12" t="s">
        <v>46</v>
      </c>
      <c r="E13" s="46"/>
      <c r="F13" s="57" t="s">
        <v>240</v>
      </c>
      <c r="G13" s="46">
        <f t="shared" si="0"/>
        <v>440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>
        <v>440</v>
      </c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35.25" customHeight="1">
      <c r="A14" s="10"/>
      <c r="B14" s="10"/>
      <c r="C14" s="107" t="s">
        <v>97</v>
      </c>
      <c r="D14" s="12" t="s">
        <v>98</v>
      </c>
      <c r="E14" s="46">
        <v>250</v>
      </c>
      <c r="F14" s="57" t="s">
        <v>374</v>
      </c>
      <c r="G14" s="46">
        <f t="shared" si="0"/>
        <v>300</v>
      </c>
      <c r="H14" s="46"/>
      <c r="I14" s="47"/>
      <c r="J14" s="47">
        <v>300</v>
      </c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35.25" customHeight="1">
      <c r="A15" s="10"/>
      <c r="B15" s="10"/>
      <c r="C15" s="108"/>
      <c r="D15" s="12" t="s">
        <v>99</v>
      </c>
      <c r="E15" s="6"/>
      <c r="F15" s="57" t="s">
        <v>241</v>
      </c>
      <c r="G15" s="46">
        <f t="shared" si="0"/>
        <v>2200</v>
      </c>
      <c r="H15" s="46">
        <v>2200</v>
      </c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35.25" customHeight="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3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35.25" customHeight="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35.2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35.2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35.2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35.2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35.2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35.2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35.2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35.2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35.2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35.2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35.2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35.2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35.2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35.2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35.2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35.2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35.2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35.2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35.2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35.25" customHeight="1">
      <c r="A38" s="10"/>
      <c r="B38" s="10"/>
      <c r="C38" s="6"/>
      <c r="D38" s="6"/>
      <c r="E38" s="6"/>
      <c r="F38" s="11"/>
      <c r="G38" s="46">
        <f>SUM(G4:G37)</f>
        <v>18713</v>
      </c>
      <c r="H38" s="46">
        <f>SUM(H4:H37)</f>
        <v>6120</v>
      </c>
      <c r="I38" s="46">
        <f>SUM(I4:I37)</f>
        <v>0</v>
      </c>
      <c r="J38" s="46">
        <f t="shared" ref="J38:AH38" si="1">SUM(J4:J37)</f>
        <v>300</v>
      </c>
      <c r="K38" s="46">
        <f t="shared" si="1"/>
        <v>0</v>
      </c>
      <c r="L38" s="46">
        <f t="shared" si="1"/>
        <v>0</v>
      </c>
      <c r="M38" s="46">
        <f t="shared" si="1"/>
        <v>7890</v>
      </c>
      <c r="N38" s="46">
        <f t="shared" si="1"/>
        <v>713</v>
      </c>
      <c r="O38" s="46">
        <f t="shared" si="1"/>
        <v>250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440</v>
      </c>
      <c r="U38" s="46">
        <f t="shared" si="1"/>
        <v>3000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35.25" customHeight="1" thickBot="1">
      <c r="A39" s="104" t="s">
        <v>2</v>
      </c>
      <c r="B39" s="104"/>
      <c r="C39" s="104"/>
      <c r="D39" s="104"/>
      <c r="E39" s="6">
        <f>SUM(E4:E38)</f>
        <v>56765.5</v>
      </c>
    </row>
    <row r="40" spans="1:35" ht="35.2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35.2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35.25" customHeight="1">
      <c r="A42" s="37" t="s">
        <v>5</v>
      </c>
      <c r="B42" s="27"/>
      <c r="C42" s="44">
        <f>+E39</f>
        <v>56765.5</v>
      </c>
      <c r="D42" s="28"/>
      <c r="F42" s="5">
        <v>100</v>
      </c>
      <c r="G42" s="6"/>
      <c r="H42" s="7">
        <f t="shared" si="3"/>
        <v>0</v>
      </c>
      <c r="I42" s="56"/>
    </row>
    <row r="43" spans="1:35" ht="35.25" customHeight="1">
      <c r="A43" s="38" t="s">
        <v>6</v>
      </c>
      <c r="B43" s="20"/>
      <c r="C43" s="45">
        <f>G38</f>
        <v>18713</v>
      </c>
      <c r="D43" s="29"/>
      <c r="F43" s="5">
        <v>50</v>
      </c>
      <c r="G43" s="6"/>
      <c r="H43" s="7">
        <f t="shared" si="3"/>
        <v>0</v>
      </c>
      <c r="I43" s="56"/>
    </row>
    <row r="44" spans="1:35" ht="35.25" customHeight="1">
      <c r="A44" s="38" t="s">
        <v>7</v>
      </c>
      <c r="B44" s="20"/>
      <c r="C44" s="43">
        <f>+C42-C43</f>
        <v>38052.5</v>
      </c>
      <c r="D44" s="30"/>
      <c r="F44" s="5">
        <v>20</v>
      </c>
      <c r="G44" s="6"/>
      <c r="H44" s="7">
        <f t="shared" si="3"/>
        <v>0</v>
      </c>
      <c r="I44" s="56"/>
    </row>
    <row r="45" spans="1:35" ht="35.2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5.2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5.25" customHeight="1">
      <c r="A47" s="38" t="s">
        <v>3</v>
      </c>
      <c r="B47" s="20"/>
      <c r="C47" s="43">
        <f>IF(C44&gt;C45,C44-C45,0)</f>
        <v>38052.5</v>
      </c>
      <c r="D47" s="30"/>
      <c r="F47" s="5">
        <v>1</v>
      </c>
      <c r="G47" s="6"/>
      <c r="H47" s="7">
        <f t="shared" si="3"/>
        <v>0</v>
      </c>
      <c r="I47" s="56"/>
    </row>
    <row r="48" spans="1:35" ht="35.25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66" zoomScaleNormal="66" workbookViewId="0">
      <selection activeCell="D11" sqref="D11"/>
    </sheetView>
  </sheetViews>
  <sheetFormatPr defaultColWidth="19" defaultRowHeight="15"/>
  <cols>
    <col min="2" max="2" width="11.42578125" bestFit="1" customWidth="1"/>
    <col min="4" max="4" width="41" bestFit="1" customWidth="1"/>
    <col min="6" max="6" width="51.42578125" bestFit="1" customWidth="1"/>
    <col min="9" max="9" width="26" bestFit="1" customWidth="1"/>
    <col min="29" max="29" width="22.42578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243</v>
      </c>
      <c r="E4" s="46">
        <f>'14'!C44</f>
        <v>38052.5</v>
      </c>
      <c r="F4" s="12" t="s">
        <v>244</v>
      </c>
      <c r="G4" s="46">
        <f t="shared" ref="G4:G37" si="0">SUM(H4:AI4)</f>
        <v>2000</v>
      </c>
      <c r="H4" s="46"/>
      <c r="I4" s="47"/>
      <c r="J4" s="47">
        <v>2000</v>
      </c>
      <c r="K4" s="47"/>
      <c r="L4" s="47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12" t="s">
        <v>245</v>
      </c>
      <c r="G5" s="46">
        <f t="shared" si="0"/>
        <v>14000</v>
      </c>
      <c r="H5" s="46">
        <v>14000</v>
      </c>
      <c r="I5" s="47"/>
      <c r="J5" s="47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12"/>
      <c r="G6" s="46">
        <f t="shared" si="0"/>
        <v>0</v>
      </c>
      <c r="H6" s="46"/>
      <c r="I6" s="47"/>
      <c r="J6" s="47"/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2"/>
      <c r="G7" s="46">
        <f t="shared" si="0"/>
        <v>0</v>
      </c>
      <c r="H7" s="46"/>
      <c r="I7" s="47"/>
      <c r="J7" s="47"/>
      <c r="K7" s="47"/>
      <c r="L7" s="47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/>
      <c r="F8" s="12"/>
      <c r="G8" s="46">
        <f t="shared" si="0"/>
        <v>0</v>
      </c>
      <c r="H8" s="46"/>
      <c r="I8" s="47"/>
      <c r="J8" s="47"/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12"/>
      <c r="G9" s="46">
        <f t="shared" si="0"/>
        <v>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2"/>
      <c r="G10" s="46">
        <f t="shared" si="0"/>
        <v>0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3"/>
      <c r="G11" s="46">
        <f t="shared" si="0"/>
        <v>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13"/>
      <c r="G12" s="46">
        <f t="shared" si="0"/>
        <v>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3"/>
      <c r="G13" s="46">
        <f t="shared" si="0"/>
        <v>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40.5" customHeight="1">
      <c r="A14" s="10"/>
      <c r="B14" s="10"/>
      <c r="C14" s="107" t="s">
        <v>97</v>
      </c>
      <c r="D14" s="12" t="s">
        <v>98</v>
      </c>
      <c r="E14" s="46"/>
      <c r="F14" s="13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3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16000</v>
      </c>
      <c r="H38" s="46">
        <f>SUM(H4:H37)</f>
        <v>14000</v>
      </c>
      <c r="I38" s="46">
        <f>SUM(I4:I37)</f>
        <v>0</v>
      </c>
      <c r="J38" s="46">
        <f t="shared" ref="J38:AH38" si="1">SUM(J4:J37)</f>
        <v>2000</v>
      </c>
      <c r="K38" s="46">
        <f t="shared" si="1"/>
        <v>0</v>
      </c>
      <c r="L38" s="46">
        <f t="shared" si="1"/>
        <v>0</v>
      </c>
      <c r="M38" s="46">
        <f t="shared" si="1"/>
        <v>0</v>
      </c>
      <c r="N38" s="46">
        <f t="shared" si="1"/>
        <v>0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38052.5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38052.5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16000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22052.5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22052.5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7" zoomScaleNormal="77" workbookViewId="0">
      <selection activeCell="D11" sqref="D11"/>
    </sheetView>
  </sheetViews>
  <sheetFormatPr defaultColWidth="19" defaultRowHeight="15"/>
  <cols>
    <col min="2" max="2" width="11.140625" bestFit="1" customWidth="1"/>
    <col min="4" max="4" width="41" bestFit="1" customWidth="1"/>
    <col min="6" max="6" width="52" bestFit="1" customWidth="1"/>
    <col min="9" max="9" width="26.140625" bestFit="1" customWidth="1"/>
    <col min="29" max="29" width="22.42578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246</v>
      </c>
      <c r="E4" s="46">
        <f>'15'!C44</f>
        <v>22052.5</v>
      </c>
      <c r="F4" s="19" t="s">
        <v>260</v>
      </c>
      <c r="G4" s="46">
        <f t="shared" ref="G4:G37" si="0">SUM(H4:AI4)</f>
        <v>20000</v>
      </c>
      <c r="H4" s="46"/>
      <c r="I4" s="47"/>
      <c r="J4" s="47"/>
      <c r="K4" s="47"/>
      <c r="L4" s="47"/>
      <c r="M4" s="46"/>
      <c r="N4" s="46">
        <v>20000</v>
      </c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247</v>
      </c>
      <c r="E5" s="46">
        <v>5000</v>
      </c>
      <c r="F5" s="19" t="s">
        <v>249</v>
      </c>
      <c r="G5" s="46">
        <f t="shared" si="0"/>
        <v>1000</v>
      </c>
      <c r="H5" s="46"/>
      <c r="I5" s="47"/>
      <c r="J5" s="47"/>
      <c r="K5" s="47"/>
      <c r="L5" s="47"/>
      <c r="M5" s="46">
        <v>1000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248</v>
      </c>
      <c r="E6" s="46">
        <v>6000</v>
      </c>
      <c r="F6" s="19" t="s">
        <v>377</v>
      </c>
      <c r="G6" s="46">
        <f t="shared" si="0"/>
        <v>500</v>
      </c>
      <c r="H6" s="46"/>
      <c r="I6" s="47"/>
      <c r="J6" s="47">
        <v>500</v>
      </c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9" t="s">
        <v>251</v>
      </c>
      <c r="E7" s="46">
        <v>-5000</v>
      </c>
      <c r="F7" s="19" t="s">
        <v>250</v>
      </c>
      <c r="G7" s="46">
        <f t="shared" si="0"/>
        <v>50</v>
      </c>
      <c r="H7" s="46"/>
      <c r="I7" s="47"/>
      <c r="J7" s="47"/>
      <c r="K7" s="47"/>
      <c r="L7" s="47"/>
      <c r="M7" s="46"/>
      <c r="N7" s="46"/>
      <c r="O7" s="46"/>
      <c r="P7" s="46"/>
      <c r="Q7" s="46"/>
      <c r="R7" s="46">
        <v>50</v>
      </c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70</v>
      </c>
      <c r="F8" s="19" t="s">
        <v>252</v>
      </c>
      <c r="G8" s="46">
        <f t="shared" si="0"/>
        <v>510</v>
      </c>
      <c r="H8" s="46"/>
      <c r="I8" s="47"/>
      <c r="J8" s="47"/>
      <c r="K8" s="47"/>
      <c r="L8" s="47"/>
      <c r="M8" s="46"/>
      <c r="N8" s="46"/>
      <c r="O8" s="46"/>
      <c r="P8" s="46"/>
      <c r="Q8" s="46"/>
      <c r="R8" s="46">
        <v>510</v>
      </c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>
        <v>6230</v>
      </c>
      <c r="F9" s="19" t="s">
        <v>253</v>
      </c>
      <c r="G9" s="46">
        <f t="shared" si="0"/>
        <v>350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>
        <v>350</v>
      </c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1100</v>
      </c>
      <c r="F10" s="19" t="s">
        <v>254</v>
      </c>
      <c r="G10" s="46">
        <f t="shared" si="0"/>
        <v>60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>
        <v>60</v>
      </c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9" t="s">
        <v>255</v>
      </c>
      <c r="G11" s="46">
        <f t="shared" si="0"/>
        <v>85</v>
      </c>
      <c r="H11" s="46">
        <v>85</v>
      </c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19" t="s">
        <v>256</v>
      </c>
      <c r="G12" s="46">
        <f t="shared" si="0"/>
        <v>500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>
        <v>500</v>
      </c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9" t="s">
        <v>376</v>
      </c>
      <c r="G13" s="46">
        <f t="shared" si="0"/>
        <v>1000</v>
      </c>
      <c r="H13" s="46"/>
      <c r="I13" s="47"/>
      <c r="J13" s="47">
        <v>1000</v>
      </c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150</v>
      </c>
      <c r="F14" s="19" t="s">
        <v>110</v>
      </c>
      <c r="G14" s="46">
        <f t="shared" si="0"/>
        <v>2000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>
        <v>2000</v>
      </c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9" t="s">
        <v>257</v>
      </c>
      <c r="G15" s="46">
        <f t="shared" si="0"/>
        <v>300</v>
      </c>
      <c r="H15" s="46"/>
      <c r="I15" s="47"/>
      <c r="J15" s="47"/>
      <c r="K15" s="47"/>
      <c r="L15" s="47">
        <v>300</v>
      </c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9" t="s">
        <v>258</v>
      </c>
      <c r="G16" s="46">
        <f t="shared" si="0"/>
        <v>15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>
        <v>15</v>
      </c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9" t="s">
        <v>259</v>
      </c>
      <c r="G17" s="46">
        <f t="shared" si="0"/>
        <v>300</v>
      </c>
      <c r="H17" s="46"/>
      <c r="I17" s="47"/>
      <c r="J17" s="47">
        <v>300</v>
      </c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9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1772</v>
      </c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26670</v>
      </c>
      <c r="H38" s="46">
        <f>SUM(H4:H37)</f>
        <v>85</v>
      </c>
      <c r="I38" s="46">
        <f>SUM(I4:I37)</f>
        <v>0</v>
      </c>
      <c r="J38" s="46">
        <f t="shared" ref="J38:AH38" si="1">SUM(J4:J37)</f>
        <v>1800</v>
      </c>
      <c r="K38" s="46">
        <f t="shared" si="1"/>
        <v>0</v>
      </c>
      <c r="L38" s="46">
        <f t="shared" si="1"/>
        <v>300</v>
      </c>
      <c r="M38" s="46">
        <f t="shared" si="1"/>
        <v>1000</v>
      </c>
      <c r="N38" s="46">
        <f t="shared" si="1"/>
        <v>20000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575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2000</v>
      </c>
      <c r="Z38" s="46">
        <f t="shared" si="1"/>
        <v>910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37374.5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37374.5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26670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10704.5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10704.5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60" zoomScaleNormal="60" workbookViewId="0">
      <selection activeCell="D11" sqref="D11"/>
    </sheetView>
  </sheetViews>
  <sheetFormatPr defaultColWidth="19" defaultRowHeight="15"/>
  <cols>
    <col min="2" max="2" width="11.5703125" bestFit="1" customWidth="1"/>
    <col min="4" max="4" width="41.5703125" bestFit="1" customWidth="1"/>
    <col min="6" max="6" width="62" bestFit="1" customWidth="1"/>
    <col min="9" max="9" width="27.28515625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261</v>
      </c>
      <c r="E4" s="46">
        <f>'16'!C44</f>
        <v>10704.5</v>
      </c>
      <c r="F4" s="48" t="s">
        <v>201</v>
      </c>
      <c r="G4" s="46">
        <f t="shared" ref="G4:G37" si="0">SUM(H4:AI4)</f>
        <v>2000</v>
      </c>
      <c r="H4" s="46"/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>
        <v>2000</v>
      </c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49" t="s">
        <v>262</v>
      </c>
      <c r="G5" s="46">
        <f t="shared" si="0"/>
        <v>2250</v>
      </c>
      <c r="H5" s="46"/>
      <c r="I5" s="47"/>
      <c r="J5" s="47"/>
      <c r="K5" s="47"/>
      <c r="L5" s="47"/>
      <c r="M5" s="46"/>
      <c r="N5" s="46"/>
      <c r="O5" s="46"/>
      <c r="P5" s="46"/>
      <c r="Q5" s="46"/>
      <c r="R5" s="46"/>
      <c r="S5" s="46"/>
      <c r="T5" s="46">
        <v>2250</v>
      </c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49" t="s">
        <v>263</v>
      </c>
      <c r="G6" s="46">
        <f t="shared" si="0"/>
        <v>45</v>
      </c>
      <c r="H6" s="46"/>
      <c r="I6" s="47"/>
      <c r="J6" s="47"/>
      <c r="K6" s="47"/>
      <c r="L6" s="47"/>
      <c r="M6" s="46"/>
      <c r="N6" s="46">
        <v>45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49" t="s">
        <v>264</v>
      </c>
      <c r="G7" s="46">
        <f t="shared" si="0"/>
        <v>125</v>
      </c>
      <c r="H7" s="46"/>
      <c r="I7" s="47"/>
      <c r="J7" s="47"/>
      <c r="K7" s="47"/>
      <c r="L7" s="47"/>
      <c r="M7" s="46"/>
      <c r="N7" s="46"/>
      <c r="O7" s="46"/>
      <c r="P7" s="46"/>
      <c r="Q7" s="46"/>
      <c r="R7" s="46"/>
      <c r="S7" s="46"/>
      <c r="T7" s="46">
        <v>125</v>
      </c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135</v>
      </c>
      <c r="F8" s="49" t="s">
        <v>265</v>
      </c>
      <c r="G8" s="46">
        <f t="shared" si="0"/>
        <v>200</v>
      </c>
      <c r="H8" s="46"/>
      <c r="I8" s="47"/>
      <c r="J8" s="47">
        <v>200</v>
      </c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49" t="s">
        <v>266</v>
      </c>
      <c r="G9" s="46">
        <f t="shared" si="0"/>
        <v>100</v>
      </c>
      <c r="H9" s="46"/>
      <c r="I9" s="47"/>
      <c r="J9" s="47">
        <v>100</v>
      </c>
      <c r="K9" s="47"/>
      <c r="L9" s="4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2"/>
      <c r="G10" s="46">
        <f t="shared" si="0"/>
        <v>0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3"/>
      <c r="G11" s="46">
        <f t="shared" si="0"/>
        <v>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13"/>
      <c r="G12" s="46">
        <f t="shared" si="0"/>
        <v>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3"/>
      <c r="G13" s="46">
        <f t="shared" si="0"/>
        <v>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350</v>
      </c>
      <c r="F14" s="13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3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>
        <v>2000</v>
      </c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4720</v>
      </c>
      <c r="H38" s="46">
        <f>SUM(H4:H37)</f>
        <v>0</v>
      </c>
      <c r="I38" s="46">
        <f>SUM(I4:I37)</f>
        <v>0</v>
      </c>
      <c r="J38" s="46">
        <f t="shared" ref="J38:AH38" si="1">SUM(J4:J37)</f>
        <v>300</v>
      </c>
      <c r="K38" s="46">
        <f t="shared" si="1"/>
        <v>0</v>
      </c>
      <c r="L38" s="46">
        <f t="shared" si="1"/>
        <v>0</v>
      </c>
      <c r="M38" s="46">
        <f t="shared" si="1"/>
        <v>0</v>
      </c>
      <c r="N38" s="46">
        <f t="shared" si="1"/>
        <v>45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2375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2000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13189.5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13189.5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4720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8469.5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8469.5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abSelected="1" topLeftCell="A8" zoomScale="85" zoomScaleNormal="85" workbookViewId="0">
      <selection activeCell="D27" sqref="D27"/>
    </sheetView>
  </sheetViews>
  <sheetFormatPr defaultColWidth="19" defaultRowHeight="15"/>
  <cols>
    <col min="1" max="1" width="20.42578125" bestFit="1" customWidth="1"/>
    <col min="2" max="2" width="45.7109375" bestFit="1" customWidth="1"/>
    <col min="4" max="4" width="61.140625" bestFit="1" customWidth="1"/>
    <col min="5" max="5" width="16" bestFit="1" customWidth="1"/>
    <col min="6" max="6" width="81.85546875" bestFit="1" customWidth="1"/>
    <col min="9" max="9" width="26.5703125" bestFit="1" customWidth="1"/>
    <col min="29" max="29" width="22.710937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261</v>
      </c>
      <c r="E4" s="46">
        <f>'17'!C44</f>
        <v>8469.5</v>
      </c>
      <c r="F4" s="51" t="s">
        <v>293</v>
      </c>
      <c r="G4" s="46">
        <f t="shared" ref="G4:G37" si="0">SUM(H4:AI4)</f>
        <v>970</v>
      </c>
      <c r="H4" s="46"/>
      <c r="I4" s="47"/>
      <c r="J4" s="47"/>
      <c r="K4" s="47"/>
      <c r="L4" s="47"/>
      <c r="M4" s="46"/>
      <c r="N4" s="46">
        <v>970</v>
      </c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291</v>
      </c>
      <c r="E5" s="46">
        <v>6000</v>
      </c>
      <c r="F5" s="52" t="s">
        <v>294</v>
      </c>
      <c r="G5" s="46">
        <f t="shared" si="0"/>
        <v>140</v>
      </c>
      <c r="H5" s="46"/>
      <c r="I5" s="47"/>
      <c r="J5" s="47"/>
      <c r="K5" s="47"/>
      <c r="L5" s="47"/>
      <c r="M5" s="46">
        <v>140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473</v>
      </c>
      <c r="E6" s="46"/>
      <c r="F6" s="52" t="s">
        <v>295</v>
      </c>
      <c r="G6" s="46">
        <f t="shared" si="0"/>
        <v>260</v>
      </c>
      <c r="H6" s="46"/>
      <c r="I6" s="47"/>
      <c r="J6" s="47"/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>
        <v>260</v>
      </c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52" t="s">
        <v>308</v>
      </c>
      <c r="E7" s="46">
        <v>-5000</v>
      </c>
      <c r="F7" s="52" t="s">
        <v>296</v>
      </c>
      <c r="G7" s="46">
        <f t="shared" si="0"/>
        <v>1320</v>
      </c>
      <c r="H7" s="46"/>
      <c r="I7" s="47"/>
      <c r="J7" s="47"/>
      <c r="K7" s="47"/>
      <c r="L7" s="47"/>
      <c r="M7" s="46"/>
      <c r="N7" s="46">
        <v>1320</v>
      </c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3275</v>
      </c>
      <c r="F8" s="52" t="s">
        <v>297</v>
      </c>
      <c r="G8" s="46">
        <f t="shared" si="0"/>
        <v>312</v>
      </c>
      <c r="H8" s="46"/>
      <c r="I8" s="47"/>
      <c r="J8" s="47"/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>
        <v>312</v>
      </c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52" t="s">
        <v>298</v>
      </c>
      <c r="G9" s="46">
        <f t="shared" si="0"/>
        <v>2000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>
        <v>2000</v>
      </c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410</v>
      </c>
      <c r="F10" s="52" t="s">
        <v>299</v>
      </c>
      <c r="G10" s="46">
        <f t="shared" si="0"/>
        <v>4455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>
        <v>4455</v>
      </c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2" t="s">
        <v>300</v>
      </c>
      <c r="G11" s="46">
        <f t="shared" si="0"/>
        <v>2870</v>
      </c>
      <c r="H11" s="46"/>
      <c r="I11" s="47"/>
      <c r="J11" s="47"/>
      <c r="K11" s="47"/>
      <c r="L11" s="47"/>
      <c r="M11" s="46">
        <v>2870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52" t="s">
        <v>301</v>
      </c>
      <c r="G12" s="46">
        <f t="shared" si="0"/>
        <v>1200</v>
      </c>
      <c r="H12" s="46"/>
      <c r="I12" s="47"/>
      <c r="J12" s="47"/>
      <c r="K12" s="47"/>
      <c r="L12" s="47"/>
      <c r="M12" s="46">
        <v>1200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52" t="s">
        <v>302</v>
      </c>
      <c r="G13" s="46">
        <f t="shared" si="0"/>
        <v>70</v>
      </c>
      <c r="H13" s="46"/>
      <c r="I13" s="47"/>
      <c r="J13" s="47"/>
      <c r="K13" s="47"/>
      <c r="L13" s="47"/>
      <c r="M13" s="46"/>
      <c r="N13" s="46">
        <v>70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100</v>
      </c>
      <c r="F14" s="52" t="s">
        <v>378</v>
      </c>
      <c r="G14" s="46">
        <f t="shared" si="0"/>
        <v>1950</v>
      </c>
      <c r="H14" s="46"/>
      <c r="I14" s="47"/>
      <c r="J14" s="47"/>
      <c r="K14" s="47"/>
      <c r="L14" s="47"/>
      <c r="M14" s="46"/>
      <c r="N14" s="46"/>
      <c r="O14" s="46">
        <v>1950</v>
      </c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52" t="s">
        <v>303</v>
      </c>
      <c r="G15" s="46">
        <f t="shared" si="0"/>
        <v>1500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>
        <v>1500</v>
      </c>
      <c r="AG15" s="46"/>
      <c r="AH15" s="46"/>
      <c r="AI15" s="46"/>
    </row>
    <row r="16" spans="1:35" ht="21">
      <c r="A16" s="10"/>
      <c r="B16" s="10" t="s">
        <v>506</v>
      </c>
      <c r="C16" s="6"/>
      <c r="D16" s="12" t="s">
        <v>90</v>
      </c>
      <c r="E16" s="6">
        <v>-2000</v>
      </c>
      <c r="F16" s="52" t="s">
        <v>304</v>
      </c>
      <c r="G16" s="46">
        <f t="shared" si="0"/>
        <v>4000</v>
      </c>
      <c r="H16" s="46"/>
      <c r="I16" s="47"/>
      <c r="J16" s="47"/>
      <c r="K16" s="47"/>
      <c r="L16" s="47"/>
      <c r="M16" s="46">
        <v>4000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 t="s">
        <v>208</v>
      </c>
      <c r="C17" s="6"/>
      <c r="D17" s="12" t="s">
        <v>381</v>
      </c>
      <c r="E17" s="6">
        <v>57300</v>
      </c>
      <c r="F17" s="52" t="s">
        <v>315</v>
      </c>
      <c r="G17" s="46">
        <f t="shared" si="0"/>
        <v>2000</v>
      </c>
      <c r="H17" s="46"/>
      <c r="I17" s="47"/>
      <c r="J17" s="47"/>
      <c r="K17" s="47"/>
      <c r="L17" s="47"/>
      <c r="M17" s="46"/>
      <c r="N17" s="46"/>
      <c r="O17" s="46"/>
      <c r="P17" s="46"/>
      <c r="Q17" s="46">
        <v>2000</v>
      </c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52" t="s">
        <v>305</v>
      </c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52" t="s">
        <v>306</v>
      </c>
      <c r="G19" s="46">
        <f t="shared" si="0"/>
        <v>25000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>
        <v>25000</v>
      </c>
      <c r="AF19" s="46"/>
      <c r="AG19" s="46"/>
      <c r="AH19" s="46"/>
      <c r="AI19" s="46"/>
    </row>
    <row r="20" spans="1:35" ht="25.5" customHeight="1">
      <c r="A20" s="10"/>
      <c r="B20" s="17" t="s">
        <v>292</v>
      </c>
      <c r="C20" s="6"/>
      <c r="D20" s="12" t="s">
        <v>92</v>
      </c>
      <c r="E20" s="6">
        <v>7800</v>
      </c>
      <c r="F20" s="52" t="s">
        <v>307</v>
      </c>
      <c r="G20" s="46">
        <f t="shared" si="0"/>
        <v>5000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>
        <v>5000</v>
      </c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804</v>
      </c>
      <c r="F21" s="52" t="s">
        <v>309</v>
      </c>
      <c r="G21" s="46">
        <f t="shared" si="0"/>
        <v>4956</v>
      </c>
      <c r="H21" s="46"/>
      <c r="I21" s="47"/>
      <c r="J21" s="47"/>
      <c r="K21" s="47"/>
      <c r="L21" s="47"/>
      <c r="M21" s="46"/>
      <c r="N21" s="46">
        <v>4956</v>
      </c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52" t="s">
        <v>310</v>
      </c>
      <c r="G22" s="46">
        <f t="shared" si="0"/>
        <v>500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>
        <v>500</v>
      </c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>
        <v>30000</v>
      </c>
      <c r="F23" s="52" t="s">
        <v>311</v>
      </c>
      <c r="G23" s="46">
        <f t="shared" si="0"/>
        <v>7190</v>
      </c>
      <c r="H23" s="46"/>
      <c r="I23" s="47"/>
      <c r="J23" s="47"/>
      <c r="K23" s="47"/>
      <c r="L23" s="47"/>
      <c r="M23" s="46"/>
      <c r="N23" s="46"/>
      <c r="O23" s="46"/>
      <c r="P23" s="46"/>
      <c r="Q23" s="46">
        <v>7190</v>
      </c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52" t="s">
        <v>312</v>
      </c>
      <c r="G24" s="46">
        <f t="shared" si="0"/>
        <v>11359</v>
      </c>
      <c r="H24" s="46"/>
      <c r="I24" s="47"/>
      <c r="J24" s="47"/>
      <c r="K24" s="47"/>
      <c r="L24" s="47"/>
      <c r="M24" s="46">
        <v>11359</v>
      </c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52" t="s">
        <v>379</v>
      </c>
      <c r="G25" s="46">
        <f t="shared" si="0"/>
        <v>500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>
        <v>500</v>
      </c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52" t="s">
        <v>313</v>
      </c>
      <c r="G26" s="46">
        <f t="shared" si="0"/>
        <v>200</v>
      </c>
      <c r="H26" s="46"/>
      <c r="I26" s="47"/>
      <c r="J26" s="47"/>
      <c r="K26" s="47"/>
      <c r="L26" s="46">
        <v>200</v>
      </c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52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77752</v>
      </c>
      <c r="H38" s="46">
        <f>SUM(H4:H37)</f>
        <v>0</v>
      </c>
      <c r="I38" s="46">
        <f>SUM(I4:I37)</f>
        <v>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200</v>
      </c>
      <c r="M38" s="46">
        <f t="shared" si="1"/>
        <v>19569</v>
      </c>
      <c r="N38" s="46">
        <f t="shared" si="1"/>
        <v>7316</v>
      </c>
      <c r="O38" s="46">
        <f t="shared" si="1"/>
        <v>1950</v>
      </c>
      <c r="P38" s="46">
        <f t="shared" si="1"/>
        <v>0</v>
      </c>
      <c r="Q38" s="46">
        <f t="shared" si="1"/>
        <v>9190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1000</v>
      </c>
      <c r="AA38" s="46">
        <f t="shared" si="1"/>
        <v>572</v>
      </c>
      <c r="AB38" s="46">
        <f t="shared" si="1"/>
        <v>0</v>
      </c>
      <c r="AC38" s="46">
        <f t="shared" si="1"/>
        <v>0</v>
      </c>
      <c r="AD38" s="46">
        <f t="shared" si="1"/>
        <v>7000</v>
      </c>
      <c r="AE38" s="46">
        <f t="shared" si="1"/>
        <v>25000</v>
      </c>
      <c r="AF38" s="46">
        <f t="shared" si="1"/>
        <v>1500</v>
      </c>
      <c r="AG38" s="46">
        <f t="shared" si="1"/>
        <v>4455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107158.5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107158.5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77752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29406.5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29406.5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" right="0" top="0" bottom="0" header="0" footer="0"/>
  <pageSetup scale="4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11" workbookViewId="0">
      <selection activeCell="D11" sqref="D11"/>
    </sheetView>
  </sheetViews>
  <sheetFormatPr defaultColWidth="19" defaultRowHeight="15"/>
  <cols>
    <col min="2" max="2" width="11.140625" bestFit="1" customWidth="1"/>
    <col min="4" max="4" width="41" bestFit="1" customWidth="1"/>
    <col min="6" max="6" width="61.140625" bestFit="1" customWidth="1"/>
    <col min="9" max="9" width="26" bestFit="1" customWidth="1"/>
    <col min="29" max="29" width="22.42578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318</v>
      </c>
      <c r="E4" s="46">
        <f>'18'!C44</f>
        <v>29406.5</v>
      </c>
      <c r="F4" s="51" t="s">
        <v>320</v>
      </c>
      <c r="G4" s="46">
        <f t="shared" ref="G4:G37" si="0">SUM(H4:AI4)</f>
        <v>710</v>
      </c>
      <c r="H4" s="46"/>
      <c r="I4" s="47"/>
      <c r="J4" s="47"/>
      <c r="K4" s="47"/>
      <c r="L4" s="47"/>
      <c r="M4" s="46"/>
      <c r="N4" s="46">
        <v>710</v>
      </c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319</v>
      </c>
      <c r="E5" s="46">
        <v>20000</v>
      </c>
      <c r="F5" s="51" t="s">
        <v>556</v>
      </c>
      <c r="G5" s="46">
        <f t="shared" si="0"/>
        <v>1500</v>
      </c>
      <c r="H5" s="46"/>
      <c r="I5" s="47"/>
      <c r="J5" s="47"/>
      <c r="K5" s="47">
        <v>1500</v>
      </c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51" t="s">
        <v>321</v>
      </c>
      <c r="G6" s="46">
        <f t="shared" si="0"/>
        <v>3000</v>
      </c>
      <c r="H6" s="46"/>
      <c r="I6" s="47"/>
      <c r="J6" s="47"/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>
        <v>3000</v>
      </c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1" t="s">
        <v>322</v>
      </c>
      <c r="G7" s="46">
        <f t="shared" si="0"/>
        <v>4000</v>
      </c>
      <c r="H7" s="46"/>
      <c r="I7" s="47"/>
      <c r="J7" s="47"/>
      <c r="K7" s="47"/>
      <c r="L7" s="47"/>
      <c r="M7" s="46">
        <v>4000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480</v>
      </c>
      <c r="F8" s="52" t="s">
        <v>323</v>
      </c>
      <c r="G8" s="46">
        <f t="shared" si="0"/>
        <v>500</v>
      </c>
      <c r="H8" s="46"/>
      <c r="I8" s="47"/>
      <c r="J8" s="47">
        <v>500</v>
      </c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52" t="s">
        <v>324</v>
      </c>
      <c r="G9" s="46">
        <f t="shared" si="0"/>
        <v>10000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>
        <v>10000</v>
      </c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52" t="s">
        <v>325</v>
      </c>
      <c r="G10" s="46">
        <f t="shared" si="0"/>
        <v>5064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>
        <v>5064</v>
      </c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3"/>
      <c r="G11" s="46">
        <f t="shared" si="0"/>
        <v>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>
        <v>1185</v>
      </c>
      <c r="F12" s="13"/>
      <c r="G12" s="46">
        <f t="shared" si="0"/>
        <v>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3"/>
      <c r="G13" s="46">
        <f t="shared" si="0"/>
        <v>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450</v>
      </c>
      <c r="F14" s="13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3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>
        <v>20000</v>
      </c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24774</v>
      </c>
      <c r="H38" s="46">
        <f>SUM(H4:H37)</f>
        <v>0</v>
      </c>
      <c r="I38" s="46">
        <f>SUM(I4:I37)</f>
        <v>0</v>
      </c>
      <c r="J38" s="46">
        <f t="shared" ref="J38:AH38" si="1">SUM(J4:J37)</f>
        <v>500</v>
      </c>
      <c r="K38" s="46">
        <f t="shared" si="1"/>
        <v>1500</v>
      </c>
      <c r="L38" s="46">
        <f t="shared" si="1"/>
        <v>0</v>
      </c>
      <c r="M38" s="46">
        <f t="shared" si="1"/>
        <v>4000</v>
      </c>
      <c r="N38" s="46">
        <f t="shared" si="1"/>
        <v>710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10000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3000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5064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71521.5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71521.5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24774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46747.5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46747.5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0" zoomScaleNormal="70" workbookViewId="0">
      <pane xSplit="6" ySplit="2" topLeftCell="Y4" activePane="bottomRight" state="frozen"/>
      <selection activeCell="K13" sqref="K13"/>
      <selection pane="topRight" activeCell="K13" sqref="K13"/>
      <selection pane="bottomLeft" activeCell="K13" sqref="K13"/>
      <selection pane="bottomRight" activeCell="F4" sqref="F4:F17"/>
    </sheetView>
  </sheetViews>
  <sheetFormatPr defaultColWidth="19" defaultRowHeight="15"/>
  <cols>
    <col min="2" max="2" width="11.42578125" bestFit="1" customWidth="1"/>
    <col min="4" max="4" width="41" bestFit="1" customWidth="1"/>
    <col min="6" max="6" width="53.140625" bestFit="1" customWidth="1"/>
    <col min="9" max="9" width="26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42</v>
      </c>
      <c r="E4" s="46">
        <f>'1'!C44</f>
        <v>30910.5</v>
      </c>
      <c r="F4" s="19" t="s">
        <v>267</v>
      </c>
      <c r="G4" s="46">
        <f t="shared" ref="G4:G37" si="0">SUM(H4:AI4)</f>
        <v>10</v>
      </c>
      <c r="H4" s="46"/>
      <c r="I4" s="47"/>
      <c r="J4" s="47"/>
      <c r="K4" s="47"/>
      <c r="L4" s="47"/>
      <c r="M4" s="46"/>
      <c r="N4" s="46"/>
      <c r="O4" s="46"/>
      <c r="P4" s="46">
        <v>10</v>
      </c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5"/>
      <c r="C5" s="107" t="s">
        <v>23</v>
      </c>
      <c r="D5" s="12" t="s">
        <v>43</v>
      </c>
      <c r="E5" s="46"/>
      <c r="F5" s="19" t="s">
        <v>47</v>
      </c>
      <c r="G5" s="46">
        <f t="shared" si="0"/>
        <v>2000</v>
      </c>
      <c r="H5" s="46"/>
      <c r="I5" s="47"/>
      <c r="J5" s="47"/>
      <c r="K5" s="47"/>
      <c r="L5" s="47"/>
      <c r="M5" s="46">
        <v>2000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6"/>
      <c r="C6" s="109"/>
      <c r="D6" s="12" t="s">
        <v>44</v>
      </c>
      <c r="E6" s="46"/>
      <c r="F6" s="19" t="s">
        <v>49</v>
      </c>
      <c r="G6" s="46">
        <f t="shared" si="0"/>
        <v>3000</v>
      </c>
      <c r="H6" s="46"/>
      <c r="I6" s="47"/>
      <c r="J6" s="47"/>
      <c r="K6" s="47"/>
      <c r="L6" s="47"/>
      <c r="M6" s="46">
        <v>3000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60"/>
      <c r="C7" s="108"/>
      <c r="D7" s="12" t="s">
        <v>472</v>
      </c>
      <c r="E7" s="46"/>
      <c r="F7" s="19" t="s">
        <v>50</v>
      </c>
      <c r="G7" s="46">
        <f t="shared" si="0"/>
        <v>440</v>
      </c>
      <c r="H7" s="46">
        <v>440</v>
      </c>
      <c r="I7" s="47"/>
      <c r="J7" s="47"/>
      <c r="K7" s="47"/>
      <c r="L7" s="47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5"/>
      <c r="C8" s="107" t="s">
        <v>21</v>
      </c>
      <c r="D8" s="12" t="s">
        <v>59</v>
      </c>
      <c r="E8" s="46"/>
      <c r="F8" s="19" t="s">
        <v>51</v>
      </c>
      <c r="G8" s="46">
        <f t="shared" si="0"/>
        <v>234</v>
      </c>
      <c r="H8" s="46"/>
      <c r="I8" s="47"/>
      <c r="J8" s="47"/>
      <c r="K8" s="47"/>
      <c r="L8" s="47"/>
      <c r="M8" s="46"/>
      <c r="N8" s="46">
        <v>234</v>
      </c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6"/>
      <c r="C9" s="108"/>
      <c r="D9" s="12" t="s">
        <v>60</v>
      </c>
      <c r="E9" s="46"/>
      <c r="F9" s="19" t="s">
        <v>52</v>
      </c>
      <c r="G9" s="46">
        <f t="shared" si="0"/>
        <v>5750</v>
      </c>
      <c r="H9" s="46"/>
      <c r="I9" s="47"/>
      <c r="J9" s="47"/>
      <c r="K9" s="47"/>
      <c r="L9" s="47"/>
      <c r="M9" s="46">
        <v>5750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9" t="s">
        <v>53</v>
      </c>
      <c r="G10" s="46">
        <f t="shared" si="0"/>
        <v>200</v>
      </c>
      <c r="H10" s="46"/>
      <c r="I10" s="47"/>
      <c r="J10" s="47"/>
      <c r="K10" s="47"/>
      <c r="L10" s="47"/>
      <c r="M10" s="46"/>
      <c r="N10" s="46">
        <v>200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5"/>
      <c r="C11" s="107" t="s">
        <v>27</v>
      </c>
      <c r="D11" s="12"/>
      <c r="E11" s="46"/>
      <c r="F11" s="19" t="s">
        <v>54</v>
      </c>
      <c r="G11" s="46">
        <f t="shared" si="0"/>
        <v>500</v>
      </c>
      <c r="H11" s="46"/>
      <c r="I11" s="47">
        <v>500</v>
      </c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5"/>
      <c r="C12" s="109"/>
      <c r="D12" s="12" t="s">
        <v>45</v>
      </c>
      <c r="E12" s="46">
        <v>1390</v>
      </c>
      <c r="F12" s="19" t="s">
        <v>268</v>
      </c>
      <c r="G12" s="46">
        <f t="shared" si="0"/>
        <v>1500</v>
      </c>
      <c r="H12" s="46"/>
      <c r="I12" s="47"/>
      <c r="J12" s="47"/>
      <c r="K12" s="47"/>
      <c r="L12" s="47"/>
      <c r="M12" s="46">
        <v>1500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6"/>
      <c r="C13" s="108"/>
      <c r="D13" s="12" t="s">
        <v>46</v>
      </c>
      <c r="E13" s="46"/>
      <c r="F13" s="19" t="s">
        <v>55</v>
      </c>
      <c r="G13" s="46">
        <f t="shared" si="0"/>
        <v>1850</v>
      </c>
      <c r="H13" s="46"/>
      <c r="I13" s="47"/>
      <c r="J13" s="47"/>
      <c r="K13" s="47"/>
      <c r="L13" s="47"/>
      <c r="M13" s="46">
        <v>1850</v>
      </c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25.5" customHeight="1">
      <c r="A14" s="10"/>
      <c r="B14" s="10"/>
      <c r="C14" s="107" t="s">
        <v>97</v>
      </c>
      <c r="D14" s="12" t="s">
        <v>98</v>
      </c>
      <c r="E14" s="46"/>
      <c r="F14" s="19" t="s">
        <v>358</v>
      </c>
      <c r="G14" s="46">
        <f t="shared" si="0"/>
        <v>5880</v>
      </c>
      <c r="H14" s="46"/>
      <c r="I14" s="47"/>
      <c r="J14" s="47"/>
      <c r="K14" s="47"/>
      <c r="L14" s="47"/>
      <c r="M14" s="46">
        <v>5880</v>
      </c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5.5" customHeight="1">
      <c r="A15" s="10"/>
      <c r="B15" s="10"/>
      <c r="C15" s="108"/>
      <c r="D15" s="12" t="s">
        <v>99</v>
      </c>
      <c r="E15" s="6"/>
      <c r="F15" s="19" t="s">
        <v>56</v>
      </c>
      <c r="G15" s="46">
        <f t="shared" si="0"/>
        <v>3000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>
        <v>3000</v>
      </c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5.5" customHeight="1">
      <c r="A16" s="10"/>
      <c r="B16" s="10"/>
      <c r="C16" s="6"/>
      <c r="D16" s="12" t="s">
        <v>90</v>
      </c>
      <c r="E16" s="6">
        <v>40000</v>
      </c>
      <c r="F16" s="19" t="s">
        <v>269</v>
      </c>
      <c r="G16" s="46">
        <f t="shared" si="0"/>
        <v>10000</v>
      </c>
      <c r="H16" s="46"/>
      <c r="I16" s="47"/>
      <c r="J16" s="47"/>
      <c r="K16" s="47"/>
      <c r="L16" s="47"/>
      <c r="M16" s="46">
        <v>10000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25.5" customHeight="1">
      <c r="A17" s="10"/>
      <c r="B17" s="10"/>
      <c r="C17" s="6"/>
      <c r="D17" s="12" t="s">
        <v>381</v>
      </c>
      <c r="E17" s="6"/>
      <c r="F17" s="19" t="s">
        <v>270</v>
      </c>
      <c r="G17" s="46">
        <f t="shared" si="0"/>
        <v>2500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>
        <v>2500</v>
      </c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5.5" customHeight="1">
      <c r="A18" s="10"/>
      <c r="B18" s="10"/>
      <c r="C18" s="6"/>
      <c r="D18" s="12" t="s">
        <v>61</v>
      </c>
      <c r="E18" s="6"/>
      <c r="F18" s="19" t="s">
        <v>271</v>
      </c>
      <c r="G18" s="46">
        <f t="shared" si="0"/>
        <v>4000</v>
      </c>
      <c r="H18" s="46"/>
      <c r="I18" s="47">
        <v>4000</v>
      </c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0"/>
      <c r="C19" s="6"/>
      <c r="D19" s="12" t="s">
        <v>172</v>
      </c>
      <c r="E19" s="6"/>
      <c r="F19" s="6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0"/>
      <c r="C20" s="6"/>
      <c r="D20" s="12" t="s">
        <v>92</v>
      </c>
      <c r="E20" s="6"/>
      <c r="F20" s="6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6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6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6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6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6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6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6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6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6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6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6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6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6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6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6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40864</v>
      </c>
      <c r="H38" s="46">
        <f>SUM(H4:H37)</f>
        <v>440</v>
      </c>
      <c r="I38" s="46">
        <f>SUM(I4:I37)</f>
        <v>4500</v>
      </c>
      <c r="J38" s="46">
        <f t="shared" ref="J38:AG38" si="1">SUM(J4:J37)</f>
        <v>0</v>
      </c>
      <c r="K38" s="46">
        <f t="shared" si="1"/>
        <v>0</v>
      </c>
      <c r="L38" s="46">
        <f t="shared" si="1"/>
        <v>0</v>
      </c>
      <c r="M38" s="46">
        <f t="shared" si="1"/>
        <v>29980</v>
      </c>
      <c r="N38" s="46">
        <f t="shared" si="1"/>
        <v>434</v>
      </c>
      <c r="O38" s="46">
        <f t="shared" si="1"/>
        <v>0</v>
      </c>
      <c r="P38" s="46">
        <f t="shared" si="1"/>
        <v>10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2500</v>
      </c>
      <c r="X38" s="46">
        <f t="shared" si="1"/>
        <v>0</v>
      </c>
      <c r="Y38" s="46">
        <f t="shared" si="1"/>
        <v>3000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>SUM(AH4:AH37)</f>
        <v>0</v>
      </c>
      <c r="AI38" s="46">
        <f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72300.5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2">+F41*G41</f>
        <v>0</v>
      </c>
      <c r="I41" s="56"/>
    </row>
    <row r="42" spans="1:35" ht="46.5" customHeight="1">
      <c r="A42" s="37" t="s">
        <v>5</v>
      </c>
      <c r="B42" s="27"/>
      <c r="C42" s="44">
        <f>+E39</f>
        <v>72300.5</v>
      </c>
      <c r="D42" s="28"/>
      <c r="F42" s="5">
        <v>100</v>
      </c>
      <c r="G42" s="6"/>
      <c r="H42" s="7">
        <f t="shared" si="2"/>
        <v>0</v>
      </c>
      <c r="I42" s="56"/>
    </row>
    <row r="43" spans="1:35" ht="46.5" customHeight="1">
      <c r="A43" s="38" t="s">
        <v>6</v>
      </c>
      <c r="B43" s="20"/>
      <c r="C43" s="45">
        <f>G38</f>
        <v>40864</v>
      </c>
      <c r="D43" s="29"/>
      <c r="F43" s="5">
        <v>50</v>
      </c>
      <c r="G43" s="6"/>
      <c r="H43" s="7">
        <f t="shared" si="2"/>
        <v>0</v>
      </c>
      <c r="I43" s="56"/>
    </row>
    <row r="44" spans="1:35" ht="51.75" customHeight="1">
      <c r="A44" s="38" t="s">
        <v>7</v>
      </c>
      <c r="B44" s="20"/>
      <c r="C44" s="43">
        <f>+C42-C43</f>
        <v>31436.5</v>
      </c>
      <c r="D44" s="30"/>
      <c r="F44" s="5">
        <v>20</v>
      </c>
      <c r="G44" s="6"/>
      <c r="H44" s="7">
        <f t="shared" si="2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2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2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31436.5</v>
      </c>
      <c r="D47" s="30"/>
      <c r="F47" s="5">
        <v>1</v>
      </c>
      <c r="G47" s="6"/>
      <c r="H47" s="7">
        <f t="shared" si="2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8:C9"/>
    <mergeCell ref="C3:D3"/>
    <mergeCell ref="C14:C15"/>
    <mergeCell ref="C11:C13"/>
    <mergeCell ref="C5:C7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5" zoomScaleNormal="75" workbookViewId="0">
      <selection activeCell="D11" sqref="D11"/>
    </sheetView>
  </sheetViews>
  <sheetFormatPr defaultColWidth="19" defaultRowHeight="15"/>
  <cols>
    <col min="2" max="2" width="29.85546875" bestFit="1" customWidth="1"/>
    <col min="4" max="4" width="41.42578125" bestFit="1" customWidth="1"/>
    <col min="6" max="6" width="55.7109375" bestFit="1" customWidth="1"/>
    <col min="9" max="9" width="26.85546875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326</v>
      </c>
      <c r="E4" s="46">
        <f>'19'!C44</f>
        <v>46747.5</v>
      </c>
      <c r="F4" s="51" t="s">
        <v>330</v>
      </c>
      <c r="G4" s="46">
        <f t="shared" ref="G4:G37" si="0">SUM(H4:AI4)</f>
        <v>4040</v>
      </c>
      <c r="H4" s="46"/>
      <c r="I4" s="47"/>
      <c r="J4" s="47"/>
      <c r="K4" s="47"/>
      <c r="L4" s="47"/>
      <c r="M4" s="46"/>
      <c r="N4" s="46"/>
      <c r="O4" s="46"/>
      <c r="P4" s="46"/>
      <c r="Q4" s="46">
        <v>4040</v>
      </c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327</v>
      </c>
      <c r="E5" s="46">
        <v>3000</v>
      </c>
      <c r="F5" s="51" t="s">
        <v>331</v>
      </c>
      <c r="G5" s="46">
        <f t="shared" si="0"/>
        <v>3900</v>
      </c>
      <c r="H5" s="46"/>
      <c r="I5" s="47"/>
      <c r="J5" s="47"/>
      <c r="K5" s="47"/>
      <c r="L5" s="47"/>
      <c r="M5" s="46"/>
      <c r="N5" s="46">
        <v>3900</v>
      </c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329</v>
      </c>
      <c r="E6" s="46">
        <v>5000</v>
      </c>
      <c r="F6" s="52" t="s">
        <v>332</v>
      </c>
      <c r="G6" s="46">
        <f t="shared" si="0"/>
        <v>300</v>
      </c>
      <c r="H6" s="46"/>
      <c r="I6" s="47"/>
      <c r="J6" s="47"/>
      <c r="K6" s="47"/>
      <c r="L6" s="47"/>
      <c r="M6" s="46">
        <v>300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2" t="s">
        <v>333</v>
      </c>
      <c r="G7" s="46">
        <f t="shared" si="0"/>
        <v>700</v>
      </c>
      <c r="H7" s="46"/>
      <c r="I7" s="47"/>
      <c r="J7" s="47"/>
      <c r="K7" s="47"/>
      <c r="L7" s="47"/>
      <c r="M7" s="46"/>
      <c r="N7" s="46"/>
      <c r="O7" s="46"/>
      <c r="P7" s="46"/>
      <c r="Q7" s="46">
        <v>700</v>
      </c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245</v>
      </c>
      <c r="F8" s="52" t="s">
        <v>334</v>
      </c>
      <c r="G8" s="46">
        <f t="shared" si="0"/>
        <v>704</v>
      </c>
      <c r="H8" s="46"/>
      <c r="I8" s="47"/>
      <c r="J8" s="47"/>
      <c r="K8" s="47"/>
      <c r="L8" s="47"/>
      <c r="M8" s="46"/>
      <c r="N8" s="46"/>
      <c r="O8" s="46"/>
      <c r="P8" s="46"/>
      <c r="Q8" s="46">
        <v>704</v>
      </c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52" t="s">
        <v>335</v>
      </c>
      <c r="G9" s="46">
        <f t="shared" si="0"/>
        <v>523</v>
      </c>
      <c r="H9" s="46"/>
      <c r="I9" s="47"/>
      <c r="J9" s="47"/>
      <c r="K9" s="47"/>
      <c r="L9" s="47"/>
      <c r="M9" s="46"/>
      <c r="N9" s="46">
        <v>523</v>
      </c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52" t="s">
        <v>336</v>
      </c>
      <c r="G10" s="46">
        <f t="shared" si="0"/>
        <v>710</v>
      </c>
      <c r="H10" s="46"/>
      <c r="I10" s="47"/>
      <c r="J10" s="47"/>
      <c r="K10" s="47"/>
      <c r="L10" s="47"/>
      <c r="M10" s="46"/>
      <c r="N10" s="46"/>
      <c r="O10" s="46"/>
      <c r="P10" s="46"/>
      <c r="Q10" s="46">
        <v>710</v>
      </c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2" t="s">
        <v>337</v>
      </c>
      <c r="G11" s="46">
        <f t="shared" si="0"/>
        <v>30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>
        <v>30</v>
      </c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>
        <v>1250</v>
      </c>
      <c r="F12" s="13"/>
      <c r="G12" s="46">
        <f t="shared" si="0"/>
        <v>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3"/>
      <c r="G13" s="46">
        <f t="shared" si="0"/>
        <v>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550</v>
      </c>
      <c r="F14" s="13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3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>
        <v>155000</v>
      </c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 t="s">
        <v>328</v>
      </c>
      <c r="C20" s="6"/>
      <c r="D20" s="12" t="s">
        <v>92</v>
      </c>
      <c r="E20" s="6">
        <v>1050</v>
      </c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10907</v>
      </c>
      <c r="H38" s="46">
        <f>SUM(H4:H37)</f>
        <v>0</v>
      </c>
      <c r="I38" s="46">
        <f>SUM(I4:I37)</f>
        <v>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0</v>
      </c>
      <c r="M38" s="46">
        <f t="shared" si="1"/>
        <v>300</v>
      </c>
      <c r="N38" s="46">
        <f t="shared" si="1"/>
        <v>4423</v>
      </c>
      <c r="O38" s="46">
        <f t="shared" si="1"/>
        <v>0</v>
      </c>
      <c r="P38" s="46">
        <f t="shared" si="1"/>
        <v>0</v>
      </c>
      <c r="Q38" s="46">
        <f t="shared" si="1"/>
        <v>6154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0</v>
      </c>
      <c r="AA38" s="46">
        <f t="shared" si="1"/>
        <v>30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212842.5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212842.5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10907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201935.5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201935.5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3" zoomScaleNormal="73" workbookViewId="0">
      <selection activeCell="D11" sqref="D11"/>
    </sheetView>
  </sheetViews>
  <sheetFormatPr defaultColWidth="19" defaultRowHeight="15"/>
  <cols>
    <col min="2" max="2" width="11.7109375" bestFit="1" customWidth="1"/>
    <col min="4" max="4" width="42.5703125" bestFit="1" customWidth="1"/>
    <col min="6" max="6" width="67.28515625" bestFit="1" customWidth="1"/>
    <col min="9" max="9" width="27.5703125" bestFit="1" customWidth="1"/>
    <col min="29" max="29" width="23.285156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338</v>
      </c>
      <c r="E4" s="46">
        <f>'20'!C44</f>
        <v>201935.5</v>
      </c>
      <c r="F4" s="53" t="s">
        <v>339</v>
      </c>
      <c r="G4" s="46">
        <f t="shared" ref="G4:G37" si="0">SUM(H4:AI4)</f>
        <v>350</v>
      </c>
      <c r="H4" s="46"/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>
        <v>350</v>
      </c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53" t="s">
        <v>340</v>
      </c>
      <c r="G5" s="46">
        <f t="shared" si="0"/>
        <v>220</v>
      </c>
      <c r="H5" s="46"/>
      <c r="I5" s="47"/>
      <c r="J5" s="47"/>
      <c r="K5" s="47"/>
      <c r="L5" s="47"/>
      <c r="M5" s="46"/>
      <c r="N5" s="46">
        <v>220</v>
      </c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53" t="s">
        <v>341</v>
      </c>
      <c r="G6" s="46">
        <f t="shared" si="0"/>
        <v>3000</v>
      </c>
      <c r="H6" s="46"/>
      <c r="I6" s="47"/>
      <c r="J6" s="47"/>
      <c r="K6" s="47"/>
      <c r="L6" s="47"/>
      <c r="M6" s="46">
        <v>3000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3" t="s">
        <v>342</v>
      </c>
      <c r="G7" s="46">
        <f t="shared" si="0"/>
        <v>524</v>
      </c>
      <c r="H7" s="46"/>
      <c r="I7" s="47"/>
      <c r="J7" s="47"/>
      <c r="K7" s="47"/>
      <c r="L7" s="47"/>
      <c r="M7" s="46"/>
      <c r="N7" s="46">
        <v>524</v>
      </c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/>
      <c r="F8" s="53" t="s">
        <v>380</v>
      </c>
      <c r="G8" s="46">
        <f t="shared" si="0"/>
        <v>235</v>
      </c>
      <c r="H8" s="46"/>
      <c r="I8" s="47"/>
      <c r="J8" s="47"/>
      <c r="K8" s="47"/>
      <c r="L8" s="47"/>
      <c r="M8" s="46">
        <v>235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>
        <v>3135</v>
      </c>
      <c r="F9" s="53" t="s">
        <v>343</v>
      </c>
      <c r="G9" s="46">
        <f t="shared" si="0"/>
        <v>1000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>
        <v>1000</v>
      </c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910</v>
      </c>
      <c r="F10" s="53" t="s">
        <v>344</v>
      </c>
      <c r="G10" s="46">
        <f t="shared" si="0"/>
        <v>860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>
        <v>860</v>
      </c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3" t="s">
        <v>345</v>
      </c>
      <c r="G11" s="46">
        <f t="shared" si="0"/>
        <v>500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>
        <v>500</v>
      </c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53" t="s">
        <v>346</v>
      </c>
      <c r="G12" s="46">
        <f t="shared" si="0"/>
        <v>4800</v>
      </c>
      <c r="H12" s="46"/>
      <c r="I12" s="47"/>
      <c r="J12" s="47"/>
      <c r="K12" s="47"/>
      <c r="L12" s="47"/>
      <c r="M12" s="46"/>
      <c r="N12" s="46"/>
      <c r="O12" s="46"/>
      <c r="P12" s="46"/>
      <c r="Q12" s="46">
        <v>4800</v>
      </c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53" t="s">
        <v>347</v>
      </c>
      <c r="G13" s="46">
        <f t="shared" si="0"/>
        <v>139875</v>
      </c>
      <c r="H13" s="46"/>
      <c r="I13" s="47"/>
      <c r="J13" s="47"/>
      <c r="K13" s="47"/>
      <c r="L13" s="47"/>
      <c r="M13" s="46"/>
      <c r="N13" s="46">
        <v>139875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/>
      <c r="F14" s="53" t="s">
        <v>348</v>
      </c>
      <c r="G14" s="46">
        <f t="shared" si="0"/>
        <v>45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>
        <v>45</v>
      </c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53" t="s">
        <v>349</v>
      </c>
      <c r="G15" s="46">
        <f t="shared" si="0"/>
        <v>630</v>
      </c>
      <c r="H15" s="46"/>
      <c r="I15" s="47"/>
      <c r="J15" s="47"/>
      <c r="K15" s="47"/>
      <c r="L15" s="47"/>
      <c r="M15" s="46">
        <v>630</v>
      </c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53" t="s">
        <v>350</v>
      </c>
      <c r="G16" s="46">
        <f t="shared" si="0"/>
        <v>70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>
        <v>70</v>
      </c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53" t="s">
        <v>351</v>
      </c>
      <c r="G17" s="46">
        <f t="shared" si="0"/>
        <v>100</v>
      </c>
      <c r="H17" s="46"/>
      <c r="I17" s="47"/>
      <c r="J17" s="47"/>
      <c r="K17" s="47"/>
      <c r="L17" s="47"/>
      <c r="M17" s="46"/>
      <c r="N17" s="46"/>
      <c r="O17" s="46">
        <v>100</v>
      </c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53" t="s">
        <v>352</v>
      </c>
      <c r="G18" s="46">
        <f t="shared" si="0"/>
        <v>3000</v>
      </c>
      <c r="H18" s="46"/>
      <c r="I18" s="47"/>
      <c r="J18" s="47"/>
      <c r="K18" s="47"/>
      <c r="L18" s="47"/>
      <c r="M18" s="46">
        <v>3000</v>
      </c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53" t="s">
        <v>353</v>
      </c>
      <c r="G19" s="46">
        <f t="shared" si="0"/>
        <v>200</v>
      </c>
      <c r="H19" s="46"/>
      <c r="I19" s="47"/>
      <c r="J19" s="47"/>
      <c r="K19" s="47"/>
      <c r="L19" s="47">
        <v>200</v>
      </c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54" t="s">
        <v>354</v>
      </c>
      <c r="G20" s="46">
        <f t="shared" si="0"/>
        <v>300</v>
      </c>
      <c r="H20" s="46"/>
      <c r="I20" s="47"/>
      <c r="J20" s="47"/>
      <c r="K20" s="47"/>
      <c r="L20" s="47">
        <v>300</v>
      </c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2245</v>
      </c>
      <c r="F21" s="53" t="s">
        <v>355</v>
      </c>
      <c r="G21" s="46">
        <f t="shared" si="0"/>
        <v>2000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>
        <v>2000</v>
      </c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54" t="s">
        <v>356</v>
      </c>
      <c r="G22" s="46">
        <f t="shared" si="0"/>
        <v>965</v>
      </c>
      <c r="H22" s="46"/>
      <c r="I22" s="47"/>
      <c r="J22" s="47"/>
      <c r="K22" s="47"/>
      <c r="L22" s="47"/>
      <c r="M22" s="46">
        <v>965</v>
      </c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158674</v>
      </c>
      <c r="H38" s="46">
        <f>SUM(H4:H37)</f>
        <v>0</v>
      </c>
      <c r="I38" s="46">
        <f>SUM(I4:I37)</f>
        <v>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500</v>
      </c>
      <c r="M38" s="46">
        <f t="shared" si="1"/>
        <v>7830</v>
      </c>
      <c r="N38" s="46">
        <f t="shared" si="1"/>
        <v>140619</v>
      </c>
      <c r="O38" s="46">
        <f t="shared" si="1"/>
        <v>100</v>
      </c>
      <c r="P38" s="46">
        <f t="shared" si="1"/>
        <v>0</v>
      </c>
      <c r="Q38" s="46">
        <f t="shared" si="1"/>
        <v>4800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2000</v>
      </c>
      <c r="Z38" s="46">
        <f t="shared" si="1"/>
        <v>850</v>
      </c>
      <c r="AA38" s="46">
        <f t="shared" si="1"/>
        <v>115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1860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208225.5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208225.5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158674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49551.5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49551.5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5" zoomScale="87" zoomScaleNormal="87" workbookViewId="0">
      <selection activeCell="D11" sqref="D11"/>
    </sheetView>
  </sheetViews>
  <sheetFormatPr defaultColWidth="19" defaultRowHeight="15"/>
  <cols>
    <col min="2" max="2" width="11.5703125" bestFit="1" customWidth="1"/>
    <col min="4" max="4" width="41.5703125" bestFit="1" customWidth="1"/>
    <col min="6" max="6" width="46.5703125" customWidth="1"/>
    <col min="9" max="9" width="26.7109375" bestFit="1" customWidth="1"/>
    <col min="29" max="29" width="23.285156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382</v>
      </c>
      <c r="E4" s="46">
        <f>'21'!C44</f>
        <v>49551.5</v>
      </c>
      <c r="F4" s="53" t="s">
        <v>383</v>
      </c>
      <c r="G4" s="46">
        <f t="shared" ref="G4:G37" si="0">SUM(H4:AI4)</f>
        <v>2000</v>
      </c>
      <c r="H4" s="46"/>
      <c r="I4" s="47"/>
      <c r="J4" s="47"/>
      <c r="K4" s="47"/>
      <c r="L4" s="47"/>
      <c r="M4" s="46"/>
      <c r="N4" s="46"/>
      <c r="O4" s="46"/>
      <c r="P4" s="46">
        <v>2000</v>
      </c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327</v>
      </c>
      <c r="E5" s="46">
        <v>2000</v>
      </c>
      <c r="F5" s="53" t="s">
        <v>384</v>
      </c>
      <c r="G5" s="46">
        <f t="shared" si="0"/>
        <v>205</v>
      </c>
      <c r="H5" s="46"/>
      <c r="I5" s="47"/>
      <c r="J5" s="47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>
        <v>205</v>
      </c>
      <c r="AI5" s="46"/>
    </row>
    <row r="6" spans="1:35" ht="25.5" customHeight="1">
      <c r="A6" s="10"/>
      <c r="B6" s="10"/>
      <c r="C6" s="109"/>
      <c r="D6" s="12" t="s">
        <v>121</v>
      </c>
      <c r="E6" s="46"/>
      <c r="F6" s="53" t="s">
        <v>385</v>
      </c>
      <c r="G6" s="46">
        <f t="shared" si="0"/>
        <v>25</v>
      </c>
      <c r="H6" s="46"/>
      <c r="I6" s="47"/>
      <c r="J6" s="47"/>
      <c r="K6" s="47"/>
      <c r="L6" s="47"/>
      <c r="M6" s="46"/>
      <c r="N6" s="46">
        <v>25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2"/>
      <c r="G7" s="46">
        <f t="shared" si="0"/>
        <v>0</v>
      </c>
      <c r="H7" s="46"/>
      <c r="I7" s="47"/>
      <c r="J7" s="47"/>
      <c r="K7" s="47"/>
      <c r="L7" s="47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50</v>
      </c>
      <c r="F8" s="12"/>
      <c r="G8" s="46">
        <f t="shared" si="0"/>
        <v>0</v>
      </c>
      <c r="H8" s="46"/>
      <c r="I8" s="47"/>
      <c r="J8" s="47"/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12"/>
      <c r="G9" s="46">
        <f t="shared" si="0"/>
        <v>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2"/>
      <c r="G10" s="46">
        <f t="shared" si="0"/>
        <v>0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3"/>
      <c r="G11" s="46">
        <f t="shared" si="0"/>
        <v>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13"/>
      <c r="G12" s="46">
        <f t="shared" si="0"/>
        <v>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3"/>
      <c r="G13" s="46">
        <f t="shared" si="0"/>
        <v>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100</v>
      </c>
      <c r="F14" s="13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3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2230</v>
      </c>
      <c r="H38" s="46">
        <f>SUM(H4:H37)</f>
        <v>0</v>
      </c>
      <c r="I38" s="46">
        <f>SUM(I4:I37)</f>
        <v>0</v>
      </c>
      <c r="J38" s="46">
        <f t="shared" ref="J38:AG38" si="1">SUM(J4:J37)</f>
        <v>0</v>
      </c>
      <c r="K38" s="46">
        <f t="shared" si="1"/>
        <v>0</v>
      </c>
      <c r="L38" s="46">
        <f t="shared" si="1"/>
        <v>0</v>
      </c>
      <c r="M38" s="46">
        <f t="shared" si="1"/>
        <v>0</v>
      </c>
      <c r="N38" s="46">
        <f t="shared" si="1"/>
        <v>25</v>
      </c>
      <c r="O38" s="46">
        <f t="shared" si="1"/>
        <v>0</v>
      </c>
      <c r="P38" s="46">
        <f t="shared" si="1"/>
        <v>2000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>SUM(AH4:AH37)</f>
        <v>205</v>
      </c>
      <c r="AI38" s="46">
        <f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51701.5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2">+F41*G41</f>
        <v>0</v>
      </c>
      <c r="I41" s="56"/>
    </row>
    <row r="42" spans="1:35" ht="46.5" customHeight="1">
      <c r="A42" s="37" t="s">
        <v>5</v>
      </c>
      <c r="B42" s="27"/>
      <c r="C42" s="44">
        <f>+E39</f>
        <v>51701.5</v>
      </c>
      <c r="D42" s="28"/>
      <c r="F42" s="5">
        <v>100</v>
      </c>
      <c r="G42" s="6"/>
      <c r="H42" s="7">
        <f t="shared" si="2"/>
        <v>0</v>
      </c>
      <c r="I42" s="56"/>
    </row>
    <row r="43" spans="1:35" ht="46.5" customHeight="1">
      <c r="A43" s="38" t="s">
        <v>6</v>
      </c>
      <c r="B43" s="20"/>
      <c r="C43" s="45">
        <f>G38</f>
        <v>2230</v>
      </c>
      <c r="D43" s="29"/>
      <c r="F43" s="5">
        <v>50</v>
      </c>
      <c r="G43" s="6"/>
      <c r="H43" s="7">
        <f t="shared" si="2"/>
        <v>0</v>
      </c>
      <c r="I43" s="56"/>
    </row>
    <row r="44" spans="1:35" ht="51.75" customHeight="1">
      <c r="A44" s="38" t="s">
        <v>7</v>
      </c>
      <c r="B44" s="20"/>
      <c r="C44" s="43">
        <f>+C42-C43</f>
        <v>49471.5</v>
      </c>
      <c r="D44" s="30"/>
      <c r="F44" s="5">
        <v>20</v>
      </c>
      <c r="G44" s="6"/>
      <c r="H44" s="7">
        <f t="shared" si="2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2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2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49471.5</v>
      </c>
      <c r="D47" s="30"/>
      <c r="F47" s="5">
        <v>1</v>
      </c>
      <c r="G47" s="6"/>
      <c r="H47" s="7">
        <f t="shared" si="2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8" zoomScaleNormal="78" workbookViewId="0">
      <selection activeCell="F17" sqref="F17"/>
    </sheetView>
  </sheetViews>
  <sheetFormatPr defaultColWidth="19" defaultRowHeight="15"/>
  <cols>
    <col min="2" max="2" width="12" bestFit="1" customWidth="1"/>
    <col min="4" max="4" width="41.85546875" bestFit="1" customWidth="1"/>
    <col min="6" max="6" width="53.5703125" bestFit="1" customWidth="1"/>
    <col min="9" max="9" width="26.5703125" bestFit="1" customWidth="1"/>
    <col min="29" max="29" width="22.8554687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387</v>
      </c>
      <c r="E4" s="46">
        <f>'22'!C44</f>
        <v>49471.5</v>
      </c>
      <c r="F4" s="53" t="s">
        <v>388</v>
      </c>
      <c r="G4" s="46">
        <f t="shared" ref="G4:G37" si="0">SUM(H4:AI4)</f>
        <v>3000</v>
      </c>
      <c r="H4" s="46"/>
      <c r="I4" s="47"/>
      <c r="J4" s="47"/>
      <c r="K4" s="47"/>
      <c r="L4" s="47"/>
      <c r="M4" s="46">
        <v>3000</v>
      </c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53" t="s">
        <v>389</v>
      </c>
      <c r="G5" s="46">
        <f t="shared" si="0"/>
        <v>5000</v>
      </c>
      <c r="H5" s="46"/>
      <c r="I5" s="47"/>
      <c r="J5" s="47"/>
      <c r="K5" s="47"/>
      <c r="L5" s="47"/>
      <c r="M5" s="46">
        <v>5000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53" t="s">
        <v>390</v>
      </c>
      <c r="G6" s="46">
        <f t="shared" si="0"/>
        <v>12080</v>
      </c>
      <c r="H6" s="46"/>
      <c r="I6" s="47"/>
      <c r="J6" s="47"/>
      <c r="K6" s="47"/>
      <c r="L6" s="47"/>
      <c r="M6" s="46"/>
      <c r="N6" s="46">
        <v>12080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3" t="s">
        <v>391</v>
      </c>
      <c r="G7" s="46">
        <f t="shared" si="0"/>
        <v>1850</v>
      </c>
      <c r="H7" s="46"/>
      <c r="I7" s="47"/>
      <c r="J7" s="47"/>
      <c r="K7" s="47"/>
      <c r="L7" s="47"/>
      <c r="M7" s="46"/>
      <c r="N7" s="46">
        <v>1850</v>
      </c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/>
      <c r="F8" s="53" t="s">
        <v>392</v>
      </c>
      <c r="G8" s="46">
        <f t="shared" si="0"/>
        <v>800</v>
      </c>
      <c r="H8" s="46"/>
      <c r="I8" s="47"/>
      <c r="J8" s="47"/>
      <c r="K8" s="47"/>
      <c r="L8" s="47"/>
      <c r="M8" s="46"/>
      <c r="N8" s="46"/>
      <c r="O8" s="46"/>
      <c r="P8" s="46"/>
      <c r="Q8" s="46">
        <v>800</v>
      </c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>
        <v>200</v>
      </c>
      <c r="F9" s="53" t="s">
        <v>393</v>
      </c>
      <c r="G9" s="46">
        <f t="shared" si="0"/>
        <v>2784</v>
      </c>
      <c r="H9" s="46"/>
      <c r="I9" s="47"/>
      <c r="J9" s="47"/>
      <c r="K9" s="47"/>
      <c r="L9" s="47"/>
      <c r="M9" s="46"/>
      <c r="N9" s="46">
        <v>2784</v>
      </c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53" t="s">
        <v>394</v>
      </c>
      <c r="G10" s="46">
        <f t="shared" si="0"/>
        <v>2125</v>
      </c>
      <c r="H10" s="46"/>
      <c r="I10" s="47"/>
      <c r="J10" s="47"/>
      <c r="K10" s="47"/>
      <c r="L10" s="47"/>
      <c r="M10" s="46"/>
      <c r="N10" s="46">
        <v>2125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3" t="s">
        <v>395</v>
      </c>
      <c r="G11" s="46">
        <f t="shared" si="0"/>
        <v>5000</v>
      </c>
      <c r="H11" s="46"/>
      <c r="I11" s="47"/>
      <c r="J11" s="47"/>
      <c r="K11" s="47"/>
      <c r="L11" s="47"/>
      <c r="M11" s="46">
        <v>5000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53" t="s">
        <v>396</v>
      </c>
      <c r="G12" s="46">
        <f t="shared" si="0"/>
        <v>1150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>
        <v>1150</v>
      </c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>
        <v>310</v>
      </c>
      <c r="F13" s="53" t="s">
        <v>397</v>
      </c>
      <c r="G13" s="46">
        <f t="shared" si="0"/>
        <v>300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>
        <v>300</v>
      </c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/>
      <c r="F14" s="53" t="s">
        <v>398</v>
      </c>
      <c r="G14" s="46">
        <f t="shared" si="0"/>
        <v>1000</v>
      </c>
      <c r="H14" s="46"/>
      <c r="I14" s="47"/>
      <c r="J14" s="47"/>
      <c r="K14" s="47"/>
      <c r="L14" s="47"/>
      <c r="M14" s="46">
        <v>1000</v>
      </c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>
        <v>300</v>
      </c>
      <c r="F15" s="53" t="s">
        <v>399</v>
      </c>
      <c r="G15" s="46">
        <f t="shared" si="0"/>
        <v>55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>
        <v>55</v>
      </c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53" t="s">
        <v>400</v>
      </c>
      <c r="G16" s="46">
        <f t="shared" si="0"/>
        <v>200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>
        <v>200</v>
      </c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53" t="s">
        <v>401</v>
      </c>
      <c r="G17" s="46">
        <f t="shared" si="0"/>
        <v>2000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>
        <v>2000</v>
      </c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53" t="s">
        <v>402</v>
      </c>
      <c r="G18" s="46">
        <f t="shared" si="0"/>
        <v>500</v>
      </c>
      <c r="H18" s="46"/>
      <c r="I18" s="47"/>
      <c r="J18" s="47">
        <v>500</v>
      </c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37844</v>
      </c>
      <c r="H38" s="46">
        <f>SUM(H4:H37)</f>
        <v>0</v>
      </c>
      <c r="I38" s="46">
        <f>SUM(I4:I37)</f>
        <v>0</v>
      </c>
      <c r="J38" s="46">
        <f t="shared" ref="J38:AH38" si="1">SUM(J4:J37)</f>
        <v>500</v>
      </c>
      <c r="K38" s="46">
        <f t="shared" si="1"/>
        <v>0</v>
      </c>
      <c r="L38" s="46">
        <f t="shared" si="1"/>
        <v>0</v>
      </c>
      <c r="M38" s="46">
        <f t="shared" si="1"/>
        <v>14000</v>
      </c>
      <c r="N38" s="46">
        <f t="shared" si="1"/>
        <v>18839</v>
      </c>
      <c r="O38" s="46">
        <f t="shared" si="1"/>
        <v>0</v>
      </c>
      <c r="P38" s="46">
        <f t="shared" si="1"/>
        <v>0</v>
      </c>
      <c r="Q38" s="46">
        <f t="shared" si="1"/>
        <v>800</v>
      </c>
      <c r="R38" s="46">
        <f t="shared" si="1"/>
        <v>55</v>
      </c>
      <c r="S38" s="46">
        <f t="shared" si="1"/>
        <v>0</v>
      </c>
      <c r="T38" s="46">
        <f t="shared" si="1"/>
        <v>200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2000</v>
      </c>
      <c r="AE38" s="46">
        <f t="shared" si="1"/>
        <v>0</v>
      </c>
      <c r="AF38" s="46">
        <f t="shared" si="1"/>
        <v>1450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50281.5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50281.5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37844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12437.5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12437.5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11" zoomScaleNormal="100" workbookViewId="0">
      <selection activeCell="D11" sqref="D11"/>
    </sheetView>
  </sheetViews>
  <sheetFormatPr defaultColWidth="19" defaultRowHeight="15"/>
  <cols>
    <col min="2" max="2" width="11.140625" bestFit="1" customWidth="1"/>
    <col min="4" max="4" width="41" bestFit="1" customWidth="1"/>
    <col min="6" max="6" width="72" bestFit="1" customWidth="1"/>
    <col min="9" max="9" width="26" bestFit="1" customWidth="1"/>
    <col min="29" max="29" width="22.42578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403</v>
      </c>
      <c r="E4" s="46">
        <f>'23'!C44</f>
        <v>12437.5</v>
      </c>
      <c r="F4" s="53" t="s">
        <v>404</v>
      </c>
      <c r="G4" s="46">
        <f t="shared" ref="G4:G37" si="0">SUM(H4:AI4)</f>
        <v>420</v>
      </c>
      <c r="H4" s="46"/>
      <c r="I4" s="47"/>
      <c r="J4" s="47"/>
      <c r="K4" s="47"/>
      <c r="L4" s="47"/>
      <c r="M4" s="46"/>
      <c r="N4" s="46"/>
      <c r="O4" s="46">
        <v>15</v>
      </c>
      <c r="P4" s="46"/>
      <c r="Q4" s="46"/>
      <c r="R4" s="46">
        <v>405</v>
      </c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53" t="s">
        <v>405</v>
      </c>
      <c r="G5" s="46">
        <f t="shared" si="0"/>
        <v>500</v>
      </c>
      <c r="H5" s="46"/>
      <c r="I5" s="47"/>
      <c r="J5" s="47"/>
      <c r="K5" s="47"/>
      <c r="L5" s="47"/>
      <c r="M5" s="46">
        <v>500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53" t="s">
        <v>406</v>
      </c>
      <c r="G6" s="46">
        <f t="shared" si="0"/>
        <v>860</v>
      </c>
      <c r="H6" s="46"/>
      <c r="I6" s="47"/>
      <c r="J6" s="47"/>
      <c r="K6" s="47"/>
      <c r="L6" s="47"/>
      <c r="M6" s="46">
        <v>860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3" t="s">
        <v>407</v>
      </c>
      <c r="G7" s="46">
        <f t="shared" si="0"/>
        <v>230</v>
      </c>
      <c r="H7" s="46"/>
      <c r="I7" s="47"/>
      <c r="J7" s="47"/>
      <c r="K7" s="47"/>
      <c r="L7" s="47"/>
      <c r="M7" s="46">
        <v>230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135</v>
      </c>
      <c r="F8" s="53" t="s">
        <v>408</v>
      </c>
      <c r="G8" s="46">
        <f t="shared" si="0"/>
        <v>2000</v>
      </c>
      <c r="H8" s="46"/>
      <c r="I8" s="47"/>
      <c r="J8" s="47"/>
      <c r="K8" s="47"/>
      <c r="L8" s="47"/>
      <c r="M8" s="46">
        <v>2000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53" t="s">
        <v>409</v>
      </c>
      <c r="G9" s="46">
        <f t="shared" si="0"/>
        <v>150</v>
      </c>
      <c r="H9" s="46"/>
      <c r="I9" s="47"/>
      <c r="J9" s="47"/>
      <c r="K9" s="47"/>
      <c r="L9" s="47"/>
      <c r="M9" s="46"/>
      <c r="N9" s="46"/>
      <c r="O9" s="46"/>
      <c r="P9" s="46">
        <v>150</v>
      </c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53" t="s">
        <v>201</v>
      </c>
      <c r="G10" s="46">
        <f t="shared" si="0"/>
        <v>3000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>
        <v>3000</v>
      </c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3" t="s">
        <v>410</v>
      </c>
      <c r="G11" s="46">
        <f t="shared" si="0"/>
        <v>2290</v>
      </c>
      <c r="H11" s="46"/>
      <c r="I11" s="47"/>
      <c r="J11" s="47"/>
      <c r="K11" s="47"/>
      <c r="L11" s="47"/>
      <c r="M11" s="46">
        <v>2290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>
        <v>370</v>
      </c>
      <c r="F12" s="53" t="s">
        <v>411</v>
      </c>
      <c r="G12" s="46">
        <f t="shared" si="0"/>
        <v>25</v>
      </c>
      <c r="H12" s="46"/>
      <c r="I12" s="47"/>
      <c r="J12" s="47"/>
      <c r="K12" s="47"/>
      <c r="L12" s="47"/>
      <c r="M12" s="46"/>
      <c r="N12" s="46">
        <v>25</v>
      </c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3"/>
      <c r="G13" s="46">
        <f t="shared" si="0"/>
        <v>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200</v>
      </c>
      <c r="F14" s="13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3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9475</v>
      </c>
      <c r="H38" s="46">
        <f>SUM(H4:H37)</f>
        <v>0</v>
      </c>
      <c r="I38" s="46">
        <f>SUM(I4:I37)</f>
        <v>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0</v>
      </c>
      <c r="M38" s="46">
        <f t="shared" si="1"/>
        <v>5880</v>
      </c>
      <c r="N38" s="46">
        <f t="shared" si="1"/>
        <v>25</v>
      </c>
      <c r="O38" s="46">
        <f t="shared" si="1"/>
        <v>15</v>
      </c>
      <c r="P38" s="46">
        <f t="shared" si="1"/>
        <v>150</v>
      </c>
      <c r="Q38" s="46">
        <f t="shared" si="1"/>
        <v>0</v>
      </c>
      <c r="R38" s="46">
        <f t="shared" si="1"/>
        <v>405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3000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13142.5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13142.5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9475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3667.5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3667.5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11" zoomScale="93" zoomScaleNormal="93" workbookViewId="0">
      <selection activeCell="F17" sqref="F17"/>
    </sheetView>
  </sheetViews>
  <sheetFormatPr defaultColWidth="19" defaultRowHeight="15"/>
  <cols>
    <col min="2" max="2" width="11.5703125" bestFit="1" customWidth="1"/>
    <col min="4" max="4" width="41.28515625" bestFit="1" customWidth="1"/>
    <col min="6" max="6" width="51.42578125" bestFit="1" customWidth="1"/>
    <col min="9" max="9" width="26.5703125" bestFit="1" customWidth="1"/>
    <col min="29" max="29" width="23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412</v>
      </c>
      <c r="E4" s="46">
        <f>'24'!C44</f>
        <v>3667.5</v>
      </c>
      <c r="F4" s="53" t="s">
        <v>415</v>
      </c>
      <c r="G4" s="46">
        <f t="shared" ref="G4:G37" si="0">SUM(H4:AI4)</f>
        <v>2000</v>
      </c>
      <c r="H4" s="46"/>
      <c r="I4" s="47"/>
      <c r="J4" s="47"/>
      <c r="K4" s="47"/>
      <c r="L4" s="47"/>
      <c r="M4" s="46">
        <v>2000</v>
      </c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413</v>
      </c>
      <c r="E5" s="46">
        <v>17000</v>
      </c>
      <c r="F5" s="53" t="s">
        <v>217</v>
      </c>
      <c r="G5" s="46">
        <f t="shared" si="0"/>
        <v>600</v>
      </c>
      <c r="H5" s="46"/>
      <c r="I5" s="47"/>
      <c r="J5" s="47"/>
      <c r="K5" s="47"/>
      <c r="L5" s="47"/>
      <c r="M5" s="46">
        <v>600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53" t="s">
        <v>416</v>
      </c>
      <c r="G6" s="46">
        <f t="shared" si="0"/>
        <v>350</v>
      </c>
      <c r="H6" s="46"/>
      <c r="I6" s="47"/>
      <c r="J6" s="47"/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>
        <v>350</v>
      </c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3" t="s">
        <v>417</v>
      </c>
      <c r="G7" s="46">
        <f t="shared" si="0"/>
        <v>4500</v>
      </c>
      <c r="H7" s="46"/>
      <c r="I7" s="47"/>
      <c r="J7" s="47"/>
      <c r="K7" s="47"/>
      <c r="L7" s="47"/>
      <c r="M7" s="46">
        <v>4500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105</v>
      </c>
      <c r="F8" s="53" t="s">
        <v>418</v>
      </c>
      <c r="G8" s="46">
        <f t="shared" si="0"/>
        <v>170</v>
      </c>
      <c r="H8" s="46"/>
      <c r="I8" s="47"/>
      <c r="J8" s="47"/>
      <c r="K8" s="47"/>
      <c r="L8" s="47"/>
      <c r="M8" s="46"/>
      <c r="N8" s="46">
        <v>170</v>
      </c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>
        <v>2780</v>
      </c>
      <c r="F9" s="53" t="s">
        <v>419</v>
      </c>
      <c r="G9" s="46">
        <f t="shared" si="0"/>
        <v>105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>
        <v>105</v>
      </c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330</v>
      </c>
      <c r="F10" s="53" t="s">
        <v>420</v>
      </c>
      <c r="G10" s="46">
        <f t="shared" si="0"/>
        <v>165</v>
      </c>
      <c r="H10" s="46"/>
      <c r="I10" s="47"/>
      <c r="J10" s="47"/>
      <c r="K10" s="47"/>
      <c r="L10" s="47"/>
      <c r="M10" s="46"/>
      <c r="N10" s="46">
        <v>165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3" t="s">
        <v>421</v>
      </c>
      <c r="G11" s="46">
        <f t="shared" si="0"/>
        <v>2663</v>
      </c>
      <c r="H11" s="46"/>
      <c r="I11" s="47"/>
      <c r="J11" s="47"/>
      <c r="K11" s="47"/>
      <c r="L11" s="47"/>
      <c r="M11" s="46"/>
      <c r="N11" s="46">
        <v>2663</v>
      </c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53" t="s">
        <v>422</v>
      </c>
      <c r="G12" s="46">
        <f t="shared" si="0"/>
        <v>55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>
        <v>55</v>
      </c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53" t="s">
        <v>423</v>
      </c>
      <c r="G13" s="46">
        <f t="shared" si="0"/>
        <v>190</v>
      </c>
      <c r="H13" s="46"/>
      <c r="I13" s="47"/>
      <c r="J13" s="47"/>
      <c r="K13" s="47"/>
      <c r="L13" s="47"/>
      <c r="M13" s="46"/>
      <c r="N13" s="46">
        <v>190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200</v>
      </c>
      <c r="F14" s="53" t="s">
        <v>424</v>
      </c>
      <c r="G14" s="46">
        <f t="shared" si="0"/>
        <v>80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>
        <v>80</v>
      </c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53" t="s">
        <v>425</v>
      </c>
      <c r="G15" s="46">
        <f t="shared" si="0"/>
        <v>930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>
        <v>930</v>
      </c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53" t="s">
        <v>426</v>
      </c>
      <c r="G16" s="46">
        <f t="shared" si="0"/>
        <v>1330</v>
      </c>
      <c r="H16" s="46"/>
      <c r="I16" s="47"/>
      <c r="J16" s="47"/>
      <c r="K16" s="47"/>
      <c r="L16" s="47"/>
      <c r="M16" s="46"/>
      <c r="N16" s="46">
        <v>1330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 t="s">
        <v>414</v>
      </c>
      <c r="C17" s="6"/>
      <c r="D17" s="12" t="s">
        <v>381</v>
      </c>
      <c r="E17" s="6">
        <v>590</v>
      </c>
      <c r="F17" s="53" t="s">
        <v>427</v>
      </c>
      <c r="G17" s="46">
        <f t="shared" si="0"/>
        <v>350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>
        <v>350</v>
      </c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53" t="s">
        <v>428</v>
      </c>
      <c r="G18" s="46">
        <f t="shared" si="0"/>
        <v>500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>
        <v>500</v>
      </c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53" t="s">
        <v>429</v>
      </c>
      <c r="G19" s="46">
        <f t="shared" si="0"/>
        <v>1000</v>
      </c>
      <c r="H19" s="46"/>
      <c r="I19" s="47"/>
      <c r="J19" s="47">
        <v>1000</v>
      </c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53" t="s">
        <v>430</v>
      </c>
      <c r="G20" s="46">
        <f t="shared" si="0"/>
        <v>300</v>
      </c>
      <c r="H20" s="46"/>
      <c r="I20" s="47"/>
      <c r="J20" s="47"/>
      <c r="K20" s="47"/>
      <c r="L20" s="47">
        <v>300</v>
      </c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815</v>
      </c>
      <c r="F21" s="53" t="s">
        <v>431</v>
      </c>
      <c r="G21" s="46">
        <f t="shared" si="0"/>
        <v>100</v>
      </c>
      <c r="H21" s="46"/>
      <c r="I21" s="47"/>
      <c r="J21" s="47"/>
      <c r="K21" s="47"/>
      <c r="L21" s="47">
        <v>100</v>
      </c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>
        <v>30000</v>
      </c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15388</v>
      </c>
      <c r="H38" s="46">
        <f>SUM(H4:H37)</f>
        <v>0</v>
      </c>
      <c r="I38" s="46">
        <f>SUM(I4:I37)</f>
        <v>0</v>
      </c>
      <c r="J38" s="46">
        <f t="shared" ref="J38:AH38" si="1">SUM(J4:J37)</f>
        <v>1000</v>
      </c>
      <c r="K38" s="46">
        <f t="shared" si="1"/>
        <v>0</v>
      </c>
      <c r="L38" s="46">
        <f t="shared" si="1"/>
        <v>400</v>
      </c>
      <c r="M38" s="46">
        <f t="shared" si="1"/>
        <v>7100</v>
      </c>
      <c r="N38" s="46">
        <f t="shared" si="1"/>
        <v>4518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240</v>
      </c>
      <c r="S38" s="46">
        <f t="shared" si="1"/>
        <v>0</v>
      </c>
      <c r="T38" s="46">
        <f t="shared" si="1"/>
        <v>350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850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930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55487.5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55487.5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15388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40099.5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40099.5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0" zoomScaleNormal="70" workbookViewId="0">
      <selection activeCell="D11" sqref="D11"/>
    </sheetView>
  </sheetViews>
  <sheetFormatPr defaultColWidth="19" defaultRowHeight="15"/>
  <cols>
    <col min="2" max="2" width="11.42578125" bestFit="1" customWidth="1"/>
    <col min="4" max="4" width="41" bestFit="1" customWidth="1"/>
    <col min="6" max="6" width="56.5703125" bestFit="1" customWidth="1"/>
    <col min="9" max="9" width="26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432</v>
      </c>
      <c r="E4" s="46">
        <f>'25'!C44</f>
        <v>40099.5</v>
      </c>
      <c r="F4" s="53" t="s">
        <v>433</v>
      </c>
      <c r="G4" s="46">
        <f t="shared" ref="G4:G37" si="0">SUM(H4:AI4)</f>
        <v>740</v>
      </c>
      <c r="H4" s="46"/>
      <c r="I4" s="47"/>
      <c r="J4" s="47"/>
      <c r="K4" s="47"/>
      <c r="L4" s="47"/>
      <c r="M4" s="46"/>
      <c r="N4" s="46">
        <v>740</v>
      </c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53" t="s">
        <v>434</v>
      </c>
      <c r="G5" s="46">
        <f t="shared" si="0"/>
        <v>600</v>
      </c>
      <c r="H5" s="46"/>
      <c r="I5" s="47"/>
      <c r="J5" s="47"/>
      <c r="K5" s="47"/>
      <c r="L5" s="47"/>
      <c r="M5" s="46"/>
      <c r="N5" s="46">
        <v>600</v>
      </c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53" t="s">
        <v>435</v>
      </c>
      <c r="G6" s="46">
        <f t="shared" si="0"/>
        <v>1800</v>
      </c>
      <c r="H6" s="46"/>
      <c r="I6" s="47"/>
      <c r="J6" s="47"/>
      <c r="K6" s="47"/>
      <c r="L6" s="47"/>
      <c r="M6" s="46"/>
      <c r="N6" s="46">
        <v>1800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3" t="s">
        <v>436</v>
      </c>
      <c r="G7" s="46">
        <f t="shared" si="0"/>
        <v>200</v>
      </c>
      <c r="H7" s="46"/>
      <c r="I7" s="47"/>
      <c r="J7" s="47">
        <v>200</v>
      </c>
      <c r="K7" s="47"/>
      <c r="L7" s="47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190</v>
      </c>
      <c r="F8" s="53" t="s">
        <v>437</v>
      </c>
      <c r="G8" s="46">
        <f t="shared" si="0"/>
        <v>85</v>
      </c>
      <c r="H8" s="46"/>
      <c r="I8" s="47"/>
      <c r="J8" s="47"/>
      <c r="K8" s="47"/>
      <c r="L8" s="47"/>
      <c r="M8" s="46"/>
      <c r="N8" s="46">
        <v>85</v>
      </c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53" t="s">
        <v>438</v>
      </c>
      <c r="G9" s="46">
        <f t="shared" si="0"/>
        <v>45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>
        <v>45</v>
      </c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53" t="s">
        <v>439</v>
      </c>
      <c r="G10" s="46">
        <f t="shared" si="0"/>
        <v>5000</v>
      </c>
      <c r="H10" s="46"/>
      <c r="I10" s="47"/>
      <c r="J10" s="47"/>
      <c r="K10" s="47"/>
      <c r="L10" s="47"/>
      <c r="M10" s="46">
        <v>5000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3" t="s">
        <v>440</v>
      </c>
      <c r="G11" s="46">
        <f t="shared" si="0"/>
        <v>1650</v>
      </c>
      <c r="H11" s="46"/>
      <c r="I11" s="47"/>
      <c r="J11" s="47"/>
      <c r="K11" s="47"/>
      <c r="L11" s="47"/>
      <c r="M11" s="46">
        <v>1650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53" t="s">
        <v>441</v>
      </c>
      <c r="G12" s="46">
        <f t="shared" si="0"/>
        <v>690</v>
      </c>
      <c r="H12" s="46"/>
      <c r="I12" s="47"/>
      <c r="J12" s="47"/>
      <c r="K12" s="47"/>
      <c r="L12" s="47"/>
      <c r="M12" s="46">
        <v>690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53" t="s">
        <v>442</v>
      </c>
      <c r="G13" s="46">
        <f t="shared" si="0"/>
        <v>500</v>
      </c>
      <c r="H13" s="46"/>
      <c r="I13" s="47"/>
      <c r="J13" s="47">
        <v>500</v>
      </c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450</v>
      </c>
      <c r="F14" s="53" t="s">
        <v>443</v>
      </c>
      <c r="G14" s="46">
        <f t="shared" si="0"/>
        <v>2000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>
        <v>2000</v>
      </c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53" t="s">
        <v>444</v>
      </c>
      <c r="G15" s="46">
        <f t="shared" si="0"/>
        <v>400</v>
      </c>
      <c r="H15" s="46"/>
      <c r="I15" s="47"/>
      <c r="J15" s="47">
        <v>400</v>
      </c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13710</v>
      </c>
      <c r="H38" s="46">
        <f>SUM(H4:H37)</f>
        <v>0</v>
      </c>
      <c r="I38" s="46">
        <f>SUM(I4:I37)</f>
        <v>0</v>
      </c>
      <c r="J38" s="46">
        <f t="shared" ref="J38:AH38" si="1">SUM(J4:J37)</f>
        <v>1100</v>
      </c>
      <c r="K38" s="46">
        <f t="shared" si="1"/>
        <v>0</v>
      </c>
      <c r="L38" s="46">
        <f t="shared" si="1"/>
        <v>0</v>
      </c>
      <c r="M38" s="46">
        <f t="shared" si="1"/>
        <v>7340</v>
      </c>
      <c r="N38" s="46">
        <f t="shared" si="1"/>
        <v>3225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45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2000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40739.5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40739.5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13710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27029.5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27029.5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1" zoomScaleNormal="71" workbookViewId="0">
      <selection activeCell="D11" sqref="D11"/>
    </sheetView>
  </sheetViews>
  <sheetFormatPr defaultColWidth="19" defaultRowHeight="15"/>
  <cols>
    <col min="2" max="2" width="11.140625" bestFit="1" customWidth="1"/>
    <col min="4" max="4" width="41" bestFit="1" customWidth="1"/>
    <col min="6" max="6" width="64.7109375" bestFit="1" customWidth="1"/>
    <col min="9" max="9" width="26" bestFit="1" customWidth="1"/>
    <col min="29" max="29" width="22.42578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432</v>
      </c>
      <c r="E4" s="46">
        <f>'26'!C44</f>
        <v>27029.5</v>
      </c>
      <c r="F4" s="53" t="s">
        <v>448</v>
      </c>
      <c r="G4" s="46">
        <f t="shared" ref="G4:G37" si="0">SUM(H4:AI4)</f>
        <v>2000</v>
      </c>
      <c r="H4" s="46"/>
      <c r="I4" s="47"/>
      <c r="J4" s="47"/>
      <c r="K4" s="47"/>
      <c r="L4" s="47"/>
      <c r="M4" s="46"/>
      <c r="N4" s="46">
        <v>2000</v>
      </c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445</v>
      </c>
      <c r="E5" s="46">
        <v>10000</v>
      </c>
      <c r="F5" s="53" t="s">
        <v>449</v>
      </c>
      <c r="G5" s="46">
        <f t="shared" si="0"/>
        <v>350</v>
      </c>
      <c r="H5" s="46"/>
      <c r="I5" s="47"/>
      <c r="J5" s="47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>
        <v>350</v>
      </c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446</v>
      </c>
      <c r="E6" s="46">
        <v>5000</v>
      </c>
      <c r="F6" s="53" t="s">
        <v>450</v>
      </c>
      <c r="G6" s="46">
        <f t="shared" si="0"/>
        <v>60</v>
      </c>
      <c r="H6" s="46"/>
      <c r="I6" s="47"/>
      <c r="J6" s="47"/>
      <c r="K6" s="47"/>
      <c r="L6" s="47"/>
      <c r="M6" s="46"/>
      <c r="N6" s="46">
        <v>60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3" t="s">
        <v>451</v>
      </c>
      <c r="G7" s="46">
        <f t="shared" si="0"/>
        <v>2000</v>
      </c>
      <c r="H7" s="46"/>
      <c r="I7" s="47"/>
      <c r="J7" s="47"/>
      <c r="K7" s="47"/>
      <c r="L7" s="47"/>
      <c r="M7" s="46">
        <v>2000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5640</v>
      </c>
      <c r="F8" s="53" t="s">
        <v>430</v>
      </c>
      <c r="G8" s="46">
        <f t="shared" si="0"/>
        <v>300</v>
      </c>
      <c r="H8" s="46"/>
      <c r="I8" s="47"/>
      <c r="J8" s="47"/>
      <c r="K8" s="47"/>
      <c r="L8" s="47">
        <v>300</v>
      </c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53" t="s">
        <v>452</v>
      </c>
      <c r="G9" s="46">
        <f t="shared" si="0"/>
        <v>1370</v>
      </c>
      <c r="H9" s="46"/>
      <c r="I9" s="47"/>
      <c r="J9" s="47"/>
      <c r="K9" s="47"/>
      <c r="L9" s="47"/>
      <c r="M9" s="46"/>
      <c r="N9" s="46"/>
      <c r="O9" s="46"/>
      <c r="P9" s="46"/>
      <c r="Q9" s="46">
        <v>1370</v>
      </c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880</v>
      </c>
      <c r="F10" s="53" t="s">
        <v>453</v>
      </c>
      <c r="G10" s="46">
        <f t="shared" si="0"/>
        <v>100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>
        <v>100</v>
      </c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3" t="s">
        <v>454</v>
      </c>
      <c r="G11" s="46">
        <f t="shared" si="0"/>
        <v>500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>
        <v>500</v>
      </c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>
        <v>570</v>
      </c>
      <c r="F12" s="53" t="s">
        <v>455</v>
      </c>
      <c r="G12" s="46">
        <f t="shared" si="0"/>
        <v>100</v>
      </c>
      <c r="H12" s="46"/>
      <c r="I12" s="47"/>
      <c r="J12" s="47"/>
      <c r="K12" s="47"/>
      <c r="L12" s="47">
        <v>100</v>
      </c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53" t="s">
        <v>456</v>
      </c>
      <c r="G13" s="46">
        <f t="shared" si="0"/>
        <v>5000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>
        <v>5000</v>
      </c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50</v>
      </c>
      <c r="F14" s="53" t="s">
        <v>457</v>
      </c>
      <c r="G14" s="46">
        <f t="shared" si="0"/>
        <v>1000</v>
      </c>
      <c r="H14" s="46"/>
      <c r="I14" s="47"/>
      <c r="J14" s="47">
        <v>1000</v>
      </c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53" t="s">
        <v>458</v>
      </c>
      <c r="G15" s="46">
        <f t="shared" si="0"/>
        <v>1030</v>
      </c>
      <c r="H15" s="46"/>
      <c r="I15" s="47"/>
      <c r="J15" s="47"/>
      <c r="K15" s="47"/>
      <c r="L15" s="47"/>
      <c r="M15" s="46"/>
      <c r="N15" s="46">
        <v>1030</v>
      </c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53" t="s">
        <v>459</v>
      </c>
      <c r="G16" s="46">
        <f t="shared" si="0"/>
        <v>160</v>
      </c>
      <c r="H16" s="46"/>
      <c r="I16" s="47"/>
      <c r="J16" s="47"/>
      <c r="K16" s="47"/>
      <c r="L16" s="47"/>
      <c r="M16" s="46">
        <v>160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53" t="s">
        <v>470</v>
      </c>
      <c r="G17" s="46">
        <f t="shared" si="0"/>
        <v>250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>
        <v>250</v>
      </c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53" t="s">
        <v>460</v>
      </c>
      <c r="G18" s="46">
        <f t="shared" si="0"/>
        <v>180</v>
      </c>
      <c r="H18" s="46"/>
      <c r="I18" s="47"/>
      <c r="J18" s="47"/>
      <c r="K18" s="47"/>
      <c r="L18" s="47"/>
      <c r="M18" s="46">
        <v>180</v>
      </c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53" t="s">
        <v>461</v>
      </c>
      <c r="G19" s="46">
        <f t="shared" si="0"/>
        <v>4830</v>
      </c>
      <c r="H19" s="46"/>
      <c r="I19" s="47"/>
      <c r="J19" s="47"/>
      <c r="K19" s="47"/>
      <c r="L19" s="47"/>
      <c r="M19" s="46"/>
      <c r="N19" s="46">
        <v>4830</v>
      </c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>
        <v>13428</v>
      </c>
      <c r="F20" s="53" t="s">
        <v>462</v>
      </c>
      <c r="G20" s="46">
        <f t="shared" si="0"/>
        <v>1150</v>
      </c>
      <c r="H20" s="46"/>
      <c r="I20" s="47"/>
      <c r="J20" s="47"/>
      <c r="K20" s="47"/>
      <c r="L20" s="47"/>
      <c r="M20" s="46">
        <v>1150</v>
      </c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2185</v>
      </c>
      <c r="F21" s="53" t="s">
        <v>463</v>
      </c>
      <c r="G21" s="46">
        <f t="shared" si="0"/>
        <v>4000</v>
      </c>
      <c r="H21" s="46"/>
      <c r="I21" s="47"/>
      <c r="J21" s="47"/>
      <c r="K21" s="47"/>
      <c r="L21" s="47"/>
      <c r="M21" s="46">
        <v>4000</v>
      </c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>
        <v>900</v>
      </c>
      <c r="F22" s="53" t="s">
        <v>464</v>
      </c>
      <c r="G22" s="46">
        <f t="shared" si="0"/>
        <v>900</v>
      </c>
      <c r="H22" s="46"/>
      <c r="I22" s="47"/>
      <c r="J22" s="47"/>
      <c r="K22" s="47"/>
      <c r="L22" s="47"/>
      <c r="M22" s="46">
        <v>900</v>
      </c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53" t="s">
        <v>465</v>
      </c>
      <c r="G23" s="46">
        <f t="shared" si="0"/>
        <v>570</v>
      </c>
      <c r="H23" s="46"/>
      <c r="I23" s="47"/>
      <c r="J23" s="47"/>
      <c r="K23" s="47"/>
      <c r="L23" s="47"/>
      <c r="M23" s="46">
        <v>570</v>
      </c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53" t="s">
        <v>466</v>
      </c>
      <c r="G24" s="46">
        <f t="shared" si="0"/>
        <v>2000</v>
      </c>
      <c r="H24" s="46"/>
      <c r="I24" s="47"/>
      <c r="J24" s="47"/>
      <c r="K24" s="47"/>
      <c r="L24" s="47"/>
      <c r="M24" s="46">
        <v>2000</v>
      </c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53" t="s">
        <v>467</v>
      </c>
      <c r="G25" s="46">
        <f t="shared" si="0"/>
        <v>4500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>
        <v>4500</v>
      </c>
    </row>
    <row r="26" spans="1:35" ht="25.5" customHeight="1">
      <c r="A26" s="10"/>
      <c r="B26" s="10"/>
      <c r="C26" s="6"/>
      <c r="D26" s="6"/>
      <c r="E26" s="6"/>
      <c r="F26" s="53" t="s">
        <v>468</v>
      </c>
      <c r="G26" s="46">
        <f t="shared" si="0"/>
        <v>2000</v>
      </c>
      <c r="H26" s="46"/>
      <c r="I26" s="47"/>
      <c r="J26" s="47">
        <v>2000</v>
      </c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53" t="s">
        <v>469</v>
      </c>
      <c r="G27" s="46">
        <f t="shared" si="0"/>
        <v>5000</v>
      </c>
      <c r="H27" s="46"/>
      <c r="I27" s="47"/>
      <c r="J27" s="47"/>
      <c r="K27" s="47"/>
      <c r="L27" s="47"/>
      <c r="M27" s="46">
        <v>5000</v>
      </c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39350</v>
      </c>
      <c r="H38" s="46">
        <f>SUM(H4:H37)</f>
        <v>0</v>
      </c>
      <c r="I38" s="46">
        <f>SUM(I4:I37)</f>
        <v>0</v>
      </c>
      <c r="J38" s="46">
        <f t="shared" ref="J38:AH38" si="1">SUM(J4:J37)</f>
        <v>3000</v>
      </c>
      <c r="K38" s="46">
        <f t="shared" si="1"/>
        <v>0</v>
      </c>
      <c r="L38" s="46">
        <f t="shared" si="1"/>
        <v>400</v>
      </c>
      <c r="M38" s="46">
        <f t="shared" si="1"/>
        <v>15960</v>
      </c>
      <c r="N38" s="46">
        <f t="shared" si="1"/>
        <v>7920</v>
      </c>
      <c r="O38" s="46">
        <f t="shared" si="1"/>
        <v>0</v>
      </c>
      <c r="P38" s="46">
        <f t="shared" si="1"/>
        <v>0</v>
      </c>
      <c r="Q38" s="46">
        <f t="shared" si="1"/>
        <v>1370</v>
      </c>
      <c r="R38" s="46">
        <f t="shared" si="1"/>
        <v>250</v>
      </c>
      <c r="S38" s="46">
        <f t="shared" si="1"/>
        <v>0</v>
      </c>
      <c r="T38" s="46">
        <f t="shared" si="1"/>
        <v>0</v>
      </c>
      <c r="U38" s="46">
        <f t="shared" si="1"/>
        <v>5100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850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4500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65682.5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65682.5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39350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26332.5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26332.5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8" zoomScale="71" zoomScaleNormal="71" workbookViewId="0">
      <selection activeCell="F5" sqref="F5"/>
    </sheetView>
  </sheetViews>
  <sheetFormatPr defaultColWidth="19" defaultRowHeight="15"/>
  <cols>
    <col min="2" max="2" width="28.7109375" bestFit="1" customWidth="1"/>
    <col min="4" max="4" width="52.42578125" bestFit="1" customWidth="1"/>
    <col min="6" max="6" width="85" bestFit="1" customWidth="1"/>
    <col min="9" max="9" width="26" bestFit="1" customWidth="1"/>
    <col min="29" max="29" width="22.42578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477</v>
      </c>
      <c r="E4" s="46">
        <f>'27'!C44</f>
        <v>26332.5</v>
      </c>
      <c r="F4" s="12" t="s">
        <v>481</v>
      </c>
      <c r="G4" s="46">
        <f t="shared" ref="G4:G37" si="0">SUM(H4:AI4)</f>
        <v>-4000</v>
      </c>
      <c r="H4" s="46"/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>
        <v>-4000</v>
      </c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478</v>
      </c>
      <c r="E5" s="46">
        <v>14000</v>
      </c>
      <c r="F5" s="53" t="s">
        <v>483</v>
      </c>
      <c r="G5" s="46">
        <f t="shared" si="0"/>
        <v>100000</v>
      </c>
      <c r="H5" s="46"/>
      <c r="I5" s="47"/>
      <c r="J5" s="47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>
        <v>100000</v>
      </c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479</v>
      </c>
      <c r="E6" s="46">
        <v>13000</v>
      </c>
      <c r="F6" s="53" t="s">
        <v>484</v>
      </c>
      <c r="G6" s="46">
        <f t="shared" si="0"/>
        <v>1000</v>
      </c>
      <c r="H6" s="46"/>
      <c r="I6" s="47"/>
      <c r="J6" s="47">
        <v>1000</v>
      </c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3" t="s">
        <v>485</v>
      </c>
      <c r="G7" s="46">
        <f t="shared" si="0"/>
        <v>580</v>
      </c>
      <c r="H7" s="46"/>
      <c r="I7" s="47">
        <v>580</v>
      </c>
      <c r="J7" s="47"/>
      <c r="K7" s="47"/>
      <c r="L7" s="47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/>
      <c r="F8" s="53" t="s">
        <v>486</v>
      </c>
      <c r="G8" s="46">
        <f t="shared" si="0"/>
        <v>935</v>
      </c>
      <c r="H8" s="46"/>
      <c r="I8" s="47">
        <v>935</v>
      </c>
      <c r="J8" s="47"/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>
        <v>2455</v>
      </c>
      <c r="F9" s="53" t="s">
        <v>487</v>
      </c>
      <c r="G9" s="46">
        <f t="shared" si="0"/>
        <v>490</v>
      </c>
      <c r="H9" s="46"/>
      <c r="I9" s="47"/>
      <c r="J9" s="47"/>
      <c r="K9" s="47"/>
      <c r="L9" s="47"/>
      <c r="M9" s="46">
        <v>490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53" t="s">
        <v>488</v>
      </c>
      <c r="G10" s="46">
        <f t="shared" si="0"/>
        <v>1500</v>
      </c>
      <c r="H10" s="46"/>
      <c r="I10" s="47"/>
      <c r="J10" s="47"/>
      <c r="K10" s="47"/>
      <c r="L10" s="47"/>
      <c r="M10" s="46">
        <v>1500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3" t="s">
        <v>489</v>
      </c>
      <c r="G11" s="46">
        <f t="shared" si="0"/>
        <v>6000</v>
      </c>
      <c r="H11" s="46"/>
      <c r="I11" s="47"/>
      <c r="J11" s="47"/>
      <c r="K11" s="47"/>
      <c r="L11" s="47"/>
      <c r="M11" s="46"/>
      <c r="N11" s="46">
        <v>6000</v>
      </c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14" t="s">
        <v>480</v>
      </c>
      <c r="C12" s="109"/>
      <c r="D12" s="12" t="s">
        <v>45</v>
      </c>
      <c r="E12" s="46">
        <v>9920</v>
      </c>
      <c r="F12" s="53" t="s">
        <v>490</v>
      </c>
      <c r="G12" s="46">
        <f t="shared" si="0"/>
        <v>220</v>
      </c>
      <c r="H12" s="46"/>
      <c r="I12" s="47"/>
      <c r="J12" s="47"/>
      <c r="K12" s="47"/>
      <c r="L12" s="47"/>
      <c r="M12" s="46">
        <v>220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15"/>
      <c r="C13" s="108"/>
      <c r="D13" s="12" t="s">
        <v>46</v>
      </c>
      <c r="E13" s="46">
        <v>7570</v>
      </c>
      <c r="F13" s="53" t="s">
        <v>491</v>
      </c>
      <c r="G13" s="46">
        <f t="shared" si="0"/>
        <v>230</v>
      </c>
      <c r="H13" s="46"/>
      <c r="I13" s="47"/>
      <c r="J13" s="47"/>
      <c r="K13" s="47"/>
      <c r="L13" s="47"/>
      <c r="M13" s="46"/>
      <c r="N13" s="46">
        <v>230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/>
      <c r="F14" s="53" t="s">
        <v>492</v>
      </c>
      <c r="G14" s="46">
        <f t="shared" si="0"/>
        <v>1700</v>
      </c>
      <c r="H14" s="46"/>
      <c r="I14" s="47"/>
      <c r="J14" s="47"/>
      <c r="K14" s="47"/>
      <c r="L14" s="47"/>
      <c r="M14" s="46"/>
      <c r="N14" s="46">
        <v>1700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>
        <v>450</v>
      </c>
      <c r="F15" s="53" t="s">
        <v>493</v>
      </c>
      <c r="G15" s="46">
        <f t="shared" si="0"/>
        <v>50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>
        <v>50</v>
      </c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>
        <v>50000</v>
      </c>
      <c r="F16" s="53" t="s">
        <v>494</v>
      </c>
      <c r="G16" s="46">
        <f t="shared" si="0"/>
        <v>500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>
        <v>500</v>
      </c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53" t="s">
        <v>495</v>
      </c>
      <c r="G17" s="46">
        <f t="shared" si="0"/>
        <v>650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>
        <v>650</v>
      </c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53" t="s">
        <v>374</v>
      </c>
      <c r="G18" s="46">
        <f t="shared" si="0"/>
        <v>700</v>
      </c>
      <c r="H18" s="46"/>
      <c r="I18" s="47"/>
      <c r="J18" s="47">
        <v>700</v>
      </c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53" t="s">
        <v>496</v>
      </c>
      <c r="G19" s="46">
        <f t="shared" si="0"/>
        <v>3570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>
        <v>3570</v>
      </c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53" t="s">
        <v>497</v>
      </c>
      <c r="G20" s="46">
        <f t="shared" si="0"/>
        <v>1545</v>
      </c>
      <c r="H20" s="46"/>
      <c r="I20" s="47"/>
      <c r="J20" s="47"/>
      <c r="K20" s="47"/>
      <c r="L20" s="47"/>
      <c r="M20" s="46"/>
      <c r="N20" s="46">
        <v>1545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53" t="s">
        <v>498</v>
      </c>
      <c r="G21" s="46">
        <f t="shared" si="0"/>
        <v>1500</v>
      </c>
      <c r="H21" s="46"/>
      <c r="I21" s="47"/>
      <c r="J21" s="47"/>
      <c r="K21" s="47"/>
      <c r="L21" s="47"/>
      <c r="M21" s="46">
        <v>1500</v>
      </c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>
        <v>300</v>
      </c>
      <c r="F22" s="53" t="s">
        <v>337</v>
      </c>
      <c r="G22" s="46">
        <f t="shared" si="0"/>
        <v>100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>
        <v>100</v>
      </c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>
        <v>100000</v>
      </c>
      <c r="F23" s="53" t="s">
        <v>499</v>
      </c>
      <c r="G23" s="46">
        <f t="shared" si="0"/>
        <v>1525</v>
      </c>
      <c r="H23" s="46"/>
      <c r="I23" s="47"/>
      <c r="J23" s="47"/>
      <c r="K23" s="47"/>
      <c r="L23" s="47"/>
      <c r="M23" s="46">
        <v>1525</v>
      </c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53" t="s">
        <v>500</v>
      </c>
      <c r="G24" s="46">
        <f t="shared" si="0"/>
        <v>5000</v>
      </c>
      <c r="H24" s="46"/>
      <c r="I24" s="47"/>
      <c r="J24" s="47"/>
      <c r="K24" s="47"/>
      <c r="L24" s="47"/>
      <c r="M24" s="46">
        <v>5000</v>
      </c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53" t="s">
        <v>501</v>
      </c>
      <c r="G25" s="46">
        <f t="shared" si="0"/>
        <v>5000</v>
      </c>
      <c r="H25" s="46"/>
      <c r="I25" s="47"/>
      <c r="J25" s="47"/>
      <c r="K25" s="47"/>
      <c r="L25" s="47"/>
      <c r="M25" s="46">
        <v>5000</v>
      </c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53" t="s">
        <v>502</v>
      </c>
      <c r="G26" s="46">
        <f t="shared" si="0"/>
        <v>1750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>
        <v>1750</v>
      </c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53" t="s">
        <v>503</v>
      </c>
      <c r="G27" s="46">
        <f t="shared" si="0"/>
        <v>36585</v>
      </c>
      <c r="H27" s="46"/>
      <c r="I27" s="47"/>
      <c r="J27" s="47"/>
      <c r="K27" s="47"/>
      <c r="L27" s="47"/>
      <c r="M27" s="46">
        <v>36585</v>
      </c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53" t="s">
        <v>110</v>
      </c>
      <c r="G28" s="46">
        <f t="shared" si="0"/>
        <v>2000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>
        <v>2000</v>
      </c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53" t="s">
        <v>504</v>
      </c>
      <c r="G29" s="46">
        <f t="shared" si="0"/>
        <v>250</v>
      </c>
      <c r="H29" s="46"/>
      <c r="I29" s="47"/>
      <c r="J29" s="47"/>
      <c r="K29" s="47"/>
      <c r="L29" s="47"/>
      <c r="M29" s="46"/>
      <c r="N29" s="46"/>
      <c r="O29" s="46">
        <v>250</v>
      </c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53" t="s">
        <v>505</v>
      </c>
      <c r="G30" s="46">
        <f t="shared" si="0"/>
        <v>100</v>
      </c>
      <c r="H30" s="46"/>
      <c r="I30" s="47"/>
      <c r="J30" s="47"/>
      <c r="K30" s="47"/>
      <c r="L30" s="47">
        <v>100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169480</v>
      </c>
      <c r="H38" s="46">
        <f>SUM(H4:H37)</f>
        <v>0</v>
      </c>
      <c r="I38" s="46">
        <f>SUM(I4:I37)</f>
        <v>1515</v>
      </c>
      <c r="J38" s="46">
        <f t="shared" ref="J38:AH38" si="1">SUM(J4:J37)</f>
        <v>1700</v>
      </c>
      <c r="K38" s="46">
        <f t="shared" si="1"/>
        <v>0</v>
      </c>
      <c r="L38" s="46">
        <f t="shared" si="1"/>
        <v>100</v>
      </c>
      <c r="M38" s="46">
        <f t="shared" si="1"/>
        <v>51820</v>
      </c>
      <c r="N38" s="46">
        <f t="shared" si="1"/>
        <v>9475</v>
      </c>
      <c r="O38" s="46">
        <f t="shared" si="1"/>
        <v>250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1750</v>
      </c>
      <c r="T38" s="46">
        <f t="shared" si="1"/>
        <v>3570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2000</v>
      </c>
      <c r="Z38" s="46">
        <f t="shared" si="1"/>
        <v>1150</v>
      </c>
      <c r="AA38" s="46">
        <f t="shared" si="1"/>
        <v>150</v>
      </c>
      <c r="AB38" s="46">
        <f t="shared" si="1"/>
        <v>0</v>
      </c>
      <c r="AC38" s="46">
        <f t="shared" si="1"/>
        <v>0</v>
      </c>
      <c r="AD38" s="46">
        <f t="shared" si="1"/>
        <v>96000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16" t="s">
        <v>2</v>
      </c>
      <c r="B39" s="117"/>
      <c r="C39" s="117"/>
      <c r="D39" s="118"/>
      <c r="E39" s="6">
        <f>SUM(E4:E38)</f>
        <v>224027.5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224027.5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169480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54547.5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54547.5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10">
    <mergeCell ref="A2:E2"/>
    <mergeCell ref="F1:Q2"/>
    <mergeCell ref="B12:B13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5" zoomScale="70" zoomScaleNormal="70" workbookViewId="0">
      <selection activeCell="F17" sqref="F17"/>
    </sheetView>
  </sheetViews>
  <sheetFormatPr defaultColWidth="19" defaultRowHeight="15"/>
  <cols>
    <col min="2" max="2" width="11.42578125" bestFit="1" customWidth="1"/>
    <col min="4" max="4" width="41" bestFit="1" customWidth="1"/>
    <col min="6" max="6" width="76.7109375" bestFit="1" customWidth="1"/>
    <col min="9" max="9" width="26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507</v>
      </c>
      <c r="E4" s="46">
        <f>'28'!C44</f>
        <v>54547.5</v>
      </c>
      <c r="F4" s="53" t="s">
        <v>509</v>
      </c>
      <c r="G4" s="46">
        <f t="shared" ref="G4:G37" si="0">SUM(H4:AI4)</f>
        <v>400</v>
      </c>
      <c r="H4" s="46"/>
      <c r="I4" s="47"/>
      <c r="J4" s="47"/>
      <c r="K4" s="47"/>
      <c r="L4" s="47"/>
      <c r="M4" s="46"/>
      <c r="N4" s="46"/>
      <c r="O4" s="46"/>
      <c r="P4" s="46"/>
      <c r="Q4" s="46"/>
      <c r="R4" s="46">
        <v>400</v>
      </c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445</v>
      </c>
      <c r="E5" s="46">
        <v>1000</v>
      </c>
      <c r="F5" s="53" t="s">
        <v>510</v>
      </c>
      <c r="G5" s="46">
        <f t="shared" si="0"/>
        <v>40</v>
      </c>
      <c r="H5" s="46"/>
      <c r="I5" s="47"/>
      <c r="J5" s="47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>
        <v>40</v>
      </c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53" t="s">
        <v>511</v>
      </c>
      <c r="G6" s="46">
        <f t="shared" si="0"/>
        <v>195</v>
      </c>
      <c r="H6" s="46"/>
      <c r="I6" s="47"/>
      <c r="J6" s="47"/>
      <c r="K6" s="47"/>
      <c r="L6" s="47"/>
      <c r="M6" s="46"/>
      <c r="N6" s="46">
        <v>195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3" t="s">
        <v>512</v>
      </c>
      <c r="G7" s="46">
        <f t="shared" si="0"/>
        <v>200</v>
      </c>
      <c r="H7" s="46"/>
      <c r="I7" s="47"/>
      <c r="J7" s="47"/>
      <c r="K7" s="47"/>
      <c r="L7" s="47"/>
      <c r="M7" s="46"/>
      <c r="N7" s="46">
        <v>200</v>
      </c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/>
      <c r="F8" s="53" t="s">
        <v>513</v>
      </c>
      <c r="G8" s="46">
        <f t="shared" si="0"/>
        <v>230</v>
      </c>
      <c r="H8" s="46"/>
      <c r="I8" s="47"/>
      <c r="J8" s="47"/>
      <c r="K8" s="47"/>
      <c r="L8" s="47"/>
      <c r="M8" s="46">
        <v>230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>
        <v>2865</v>
      </c>
      <c r="F9" s="53" t="s">
        <v>514</v>
      </c>
      <c r="G9" s="46">
        <f t="shared" si="0"/>
        <v>1365</v>
      </c>
      <c r="H9" s="46"/>
      <c r="I9" s="47"/>
      <c r="J9" s="47"/>
      <c r="K9" s="47"/>
      <c r="L9" s="47"/>
      <c r="M9" s="46"/>
      <c r="N9" s="46">
        <v>1365</v>
      </c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1000</v>
      </c>
      <c r="F10" s="53" t="s">
        <v>515</v>
      </c>
      <c r="G10" s="46">
        <f t="shared" si="0"/>
        <v>120</v>
      </c>
      <c r="H10" s="46"/>
      <c r="I10" s="47"/>
      <c r="J10" s="47"/>
      <c r="K10" s="47"/>
      <c r="L10" s="47"/>
      <c r="M10" s="46">
        <v>120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3" t="s">
        <v>516</v>
      </c>
      <c r="G11" s="46">
        <f t="shared" si="0"/>
        <v>75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>
        <v>75</v>
      </c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53" t="s">
        <v>517</v>
      </c>
      <c r="G12" s="46">
        <f t="shared" si="0"/>
        <v>200</v>
      </c>
      <c r="H12" s="46"/>
      <c r="I12" s="47"/>
      <c r="J12" s="47"/>
      <c r="K12" s="47"/>
      <c r="L12" s="47"/>
      <c r="M12" s="46"/>
      <c r="N12" s="46"/>
      <c r="O12" s="46">
        <v>200</v>
      </c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53" t="s">
        <v>518</v>
      </c>
      <c r="G13" s="46">
        <f t="shared" si="0"/>
        <v>200</v>
      </c>
      <c r="H13" s="46"/>
      <c r="I13" s="47"/>
      <c r="J13" s="47"/>
      <c r="K13" s="47"/>
      <c r="L13" s="47"/>
      <c r="M13" s="46">
        <v>200</v>
      </c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/>
      <c r="F14" s="53" t="s">
        <v>519</v>
      </c>
      <c r="G14" s="46">
        <f t="shared" si="0"/>
        <v>350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>
        <v>350</v>
      </c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53" t="s">
        <v>520</v>
      </c>
      <c r="G15" s="46">
        <f t="shared" si="0"/>
        <v>500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>
        <v>500</v>
      </c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53" t="s">
        <v>521</v>
      </c>
      <c r="G16" s="46">
        <f t="shared" si="0"/>
        <v>400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>
        <v>400</v>
      </c>
      <c r="AH16" s="46"/>
      <c r="AI16" s="46"/>
    </row>
    <row r="17" spans="1:35" ht="65.25" customHeight="1">
      <c r="A17" s="10"/>
      <c r="B17" s="17"/>
      <c r="C17" s="53" t="s">
        <v>508</v>
      </c>
      <c r="D17" s="12" t="s">
        <v>381</v>
      </c>
      <c r="E17" s="6">
        <v>1150</v>
      </c>
      <c r="F17" s="53" t="s">
        <v>522</v>
      </c>
      <c r="G17" s="46">
        <f t="shared" si="0"/>
        <v>205</v>
      </c>
      <c r="H17" s="46"/>
      <c r="I17" s="47"/>
      <c r="J17" s="47"/>
      <c r="K17" s="47"/>
      <c r="L17" s="47"/>
      <c r="M17" s="46">
        <v>205</v>
      </c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53" t="s">
        <v>523</v>
      </c>
      <c r="G18" s="46">
        <f t="shared" si="0"/>
        <v>1189</v>
      </c>
      <c r="H18" s="46"/>
      <c r="I18" s="47"/>
      <c r="J18" s="47"/>
      <c r="K18" s="47"/>
      <c r="L18" s="47"/>
      <c r="M18" s="46">
        <v>1189</v>
      </c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53" t="s">
        <v>524</v>
      </c>
      <c r="G19" s="46">
        <f t="shared" si="0"/>
        <v>1000</v>
      </c>
      <c r="H19" s="46"/>
      <c r="I19" s="47"/>
      <c r="J19" s="47"/>
      <c r="K19" s="47"/>
      <c r="L19" s="47"/>
      <c r="M19" s="46">
        <v>1000</v>
      </c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53" t="s">
        <v>525</v>
      </c>
      <c r="G20" s="46">
        <f t="shared" si="0"/>
        <v>45</v>
      </c>
      <c r="H20" s="46"/>
      <c r="I20" s="47"/>
      <c r="J20" s="47"/>
      <c r="K20" s="47"/>
      <c r="L20" s="47"/>
      <c r="M20" s="46"/>
      <c r="N20" s="46">
        <v>45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2625</v>
      </c>
      <c r="F21" s="53" t="s">
        <v>427</v>
      </c>
      <c r="G21" s="46">
        <f t="shared" si="0"/>
        <v>400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>
        <v>400</v>
      </c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>
        <v>995</v>
      </c>
      <c r="F22" s="53" t="s">
        <v>526</v>
      </c>
      <c r="G22" s="46">
        <f t="shared" si="0"/>
        <v>3600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>
        <v>3600</v>
      </c>
    </row>
    <row r="23" spans="1:35" ht="25.5" customHeight="1">
      <c r="A23" s="10"/>
      <c r="B23" s="10"/>
      <c r="C23" s="6"/>
      <c r="D23" s="12" t="s">
        <v>482</v>
      </c>
      <c r="E23" s="6"/>
      <c r="F23" s="53" t="s">
        <v>527</v>
      </c>
      <c r="G23" s="46">
        <f t="shared" si="0"/>
        <v>210</v>
      </c>
      <c r="H23" s="46"/>
      <c r="I23" s="47"/>
      <c r="J23" s="47"/>
      <c r="K23" s="47"/>
      <c r="L23" s="47"/>
      <c r="M23" s="46"/>
      <c r="N23" s="46">
        <v>210</v>
      </c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53" t="s">
        <v>528</v>
      </c>
      <c r="G24" s="46">
        <f t="shared" si="0"/>
        <v>50</v>
      </c>
      <c r="H24" s="46"/>
      <c r="I24" s="47"/>
      <c r="J24" s="47"/>
      <c r="K24" s="47"/>
      <c r="L24" s="47"/>
      <c r="M24" s="46"/>
      <c r="N24" s="46">
        <v>50</v>
      </c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53" t="s">
        <v>529</v>
      </c>
      <c r="G25" s="46">
        <f t="shared" si="0"/>
        <v>75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>
        <v>75</v>
      </c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53" t="s">
        <v>530</v>
      </c>
      <c r="G26" s="46">
        <f t="shared" si="0"/>
        <v>67</v>
      </c>
      <c r="H26" s="46"/>
      <c r="I26" s="47"/>
      <c r="J26" s="47"/>
      <c r="K26" s="47"/>
      <c r="L26" s="47"/>
      <c r="M26" s="46"/>
      <c r="N26" s="46">
        <v>67</v>
      </c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53" t="s">
        <v>531</v>
      </c>
      <c r="G27" s="46">
        <f t="shared" si="0"/>
        <v>2185</v>
      </c>
      <c r="H27" s="46"/>
      <c r="I27" s="47"/>
      <c r="J27" s="47"/>
      <c r="K27" s="47"/>
      <c r="L27" s="47"/>
      <c r="M27" s="46"/>
      <c r="N27" s="46">
        <v>2185</v>
      </c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53" t="s">
        <v>532</v>
      </c>
      <c r="G28" s="46">
        <f t="shared" si="0"/>
        <v>300</v>
      </c>
      <c r="H28" s="46"/>
      <c r="I28" s="47"/>
      <c r="J28" s="47"/>
      <c r="K28" s="47"/>
      <c r="L28" s="47">
        <v>300</v>
      </c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53" t="s">
        <v>533</v>
      </c>
      <c r="G29" s="46">
        <f t="shared" si="0"/>
        <v>50</v>
      </c>
      <c r="H29" s="46"/>
      <c r="I29" s="47"/>
      <c r="J29" s="47"/>
      <c r="K29" s="47"/>
      <c r="L29" s="47">
        <v>50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53" t="s">
        <v>534</v>
      </c>
      <c r="G30" s="46">
        <f t="shared" si="0"/>
        <v>1000</v>
      </c>
      <c r="H30" s="46"/>
      <c r="I30" s="47"/>
      <c r="J30" s="47">
        <v>1000</v>
      </c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53" t="s">
        <v>535</v>
      </c>
      <c r="G31" s="46">
        <f t="shared" si="0"/>
        <v>200</v>
      </c>
      <c r="H31" s="46"/>
      <c r="I31" s="47"/>
      <c r="J31" s="47">
        <v>200</v>
      </c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14851</v>
      </c>
      <c r="H38" s="46">
        <f>SUM(H4:H37)</f>
        <v>0</v>
      </c>
      <c r="I38" s="46">
        <f>SUM(I4:I37)</f>
        <v>0</v>
      </c>
      <c r="J38" s="46">
        <f t="shared" ref="J38:AH38" si="1">SUM(J4:J37)</f>
        <v>1200</v>
      </c>
      <c r="K38" s="46">
        <f t="shared" si="1"/>
        <v>0</v>
      </c>
      <c r="L38" s="46">
        <f t="shared" si="1"/>
        <v>350</v>
      </c>
      <c r="M38" s="46">
        <f t="shared" si="1"/>
        <v>2944</v>
      </c>
      <c r="N38" s="46">
        <f t="shared" si="1"/>
        <v>4317</v>
      </c>
      <c r="O38" s="46">
        <f t="shared" si="1"/>
        <v>200</v>
      </c>
      <c r="P38" s="46">
        <f t="shared" si="1"/>
        <v>0</v>
      </c>
      <c r="Q38" s="46">
        <f t="shared" si="1"/>
        <v>0</v>
      </c>
      <c r="R38" s="46">
        <f t="shared" si="1"/>
        <v>400</v>
      </c>
      <c r="S38" s="46">
        <f t="shared" si="1"/>
        <v>0</v>
      </c>
      <c r="T38" s="46">
        <f t="shared" si="1"/>
        <v>475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850</v>
      </c>
      <c r="AA38" s="46">
        <f t="shared" si="1"/>
        <v>40</v>
      </c>
      <c r="AB38" s="46">
        <f t="shared" si="1"/>
        <v>0</v>
      </c>
      <c r="AC38" s="46">
        <f t="shared" si="1"/>
        <v>75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400</v>
      </c>
      <c r="AH38" s="46">
        <f t="shared" si="1"/>
        <v>0</v>
      </c>
      <c r="AI38" s="46">
        <f t="shared" ref="AI38" si="2">SUM(AI4:AI37)</f>
        <v>3600</v>
      </c>
    </row>
    <row r="39" spans="1:35" ht="19.5" thickBot="1">
      <c r="A39" s="116" t="s">
        <v>2</v>
      </c>
      <c r="B39" s="117"/>
      <c r="C39" s="117"/>
      <c r="D39" s="118"/>
      <c r="E39" s="6">
        <f>SUM(E4:E38)</f>
        <v>64182.5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64182.5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14851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49331.5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49331.5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0" zoomScaleNormal="70" workbookViewId="0">
      <selection activeCell="F4" sqref="F4:F19"/>
    </sheetView>
  </sheetViews>
  <sheetFormatPr defaultColWidth="19" defaultRowHeight="15"/>
  <cols>
    <col min="2" max="2" width="55.7109375" bestFit="1" customWidth="1"/>
    <col min="4" max="4" width="41" bestFit="1" customWidth="1"/>
    <col min="6" max="6" width="57.42578125" bestFit="1" customWidth="1"/>
    <col min="9" max="9" width="26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58</v>
      </c>
      <c r="E4" s="46">
        <f>'2'!C44</f>
        <v>31436.5</v>
      </c>
      <c r="F4" s="19" t="s">
        <v>65</v>
      </c>
      <c r="G4" s="46">
        <f t="shared" ref="G4:G37" si="0">SUM(H4:AI4)</f>
        <v>2000</v>
      </c>
      <c r="H4" s="46"/>
      <c r="I4" s="47"/>
      <c r="J4" s="47"/>
      <c r="K4" s="47"/>
      <c r="L4" s="47"/>
      <c r="M4" s="46"/>
      <c r="N4" s="46">
        <v>2000</v>
      </c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62</v>
      </c>
      <c r="E5" s="46">
        <v>12500</v>
      </c>
      <c r="F5" s="19" t="s">
        <v>66</v>
      </c>
      <c r="G5" s="46">
        <f t="shared" si="0"/>
        <v>1325</v>
      </c>
      <c r="H5" s="46"/>
      <c r="I5" s="47"/>
      <c r="J5" s="47"/>
      <c r="K5" s="47"/>
      <c r="L5" s="47"/>
      <c r="M5" s="46"/>
      <c r="N5" s="46">
        <v>1325</v>
      </c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44</v>
      </c>
      <c r="E6" s="46"/>
      <c r="F6" s="19" t="s">
        <v>67</v>
      </c>
      <c r="G6" s="46">
        <f t="shared" si="0"/>
        <v>1150</v>
      </c>
      <c r="H6" s="46"/>
      <c r="I6" s="47"/>
      <c r="J6" s="47"/>
      <c r="K6" s="47"/>
      <c r="L6" s="47"/>
      <c r="M6" s="46"/>
      <c r="N6" s="46">
        <v>1150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9" t="s">
        <v>68</v>
      </c>
      <c r="G7" s="46">
        <f t="shared" si="0"/>
        <v>75</v>
      </c>
      <c r="H7" s="46"/>
      <c r="I7" s="47"/>
      <c r="J7" s="47"/>
      <c r="K7" s="47"/>
      <c r="L7" s="47"/>
      <c r="M7" s="46"/>
      <c r="N7" s="46">
        <v>75</v>
      </c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500</v>
      </c>
      <c r="F8" s="19" t="s">
        <v>69</v>
      </c>
      <c r="G8" s="46">
        <f t="shared" si="0"/>
        <v>1000</v>
      </c>
      <c r="H8" s="46">
        <v>1000</v>
      </c>
      <c r="I8" s="47"/>
      <c r="J8" s="47"/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19" t="s">
        <v>70</v>
      </c>
      <c r="G9" s="46">
        <f t="shared" si="0"/>
        <v>1000</v>
      </c>
      <c r="H9" s="46"/>
      <c r="I9" s="47"/>
      <c r="J9" s="47"/>
      <c r="K9" s="47"/>
      <c r="L9" s="47"/>
      <c r="M9" s="46">
        <v>1000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9" t="s">
        <v>71</v>
      </c>
      <c r="G10" s="46">
        <f t="shared" si="0"/>
        <v>945</v>
      </c>
      <c r="H10" s="46"/>
      <c r="I10" s="47"/>
      <c r="J10" s="47"/>
      <c r="K10" s="47"/>
      <c r="L10" s="47"/>
      <c r="M10" s="46"/>
      <c r="N10" s="46">
        <v>945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9" t="s">
        <v>72</v>
      </c>
      <c r="G11" s="46">
        <f t="shared" si="0"/>
        <v>1000</v>
      </c>
      <c r="H11" s="46"/>
      <c r="I11" s="47"/>
      <c r="J11" s="47"/>
      <c r="K11" s="47"/>
      <c r="L11" s="47"/>
      <c r="M11" s="46">
        <v>1000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>
        <v>5515</v>
      </c>
      <c r="F12" s="19" t="s">
        <v>364</v>
      </c>
      <c r="G12" s="46">
        <f t="shared" si="0"/>
        <v>300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>
        <v>300</v>
      </c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>
        <v>2500</v>
      </c>
      <c r="F13" s="19" t="s">
        <v>73</v>
      </c>
      <c r="G13" s="46">
        <f t="shared" si="0"/>
        <v>740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>
        <v>740</v>
      </c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25.5" customHeight="1">
      <c r="A14" s="10"/>
      <c r="B14" s="10"/>
      <c r="C14" s="107" t="s">
        <v>97</v>
      </c>
      <c r="D14" s="12" t="s">
        <v>98</v>
      </c>
      <c r="E14" s="46">
        <v>500</v>
      </c>
      <c r="F14" s="19" t="s">
        <v>359</v>
      </c>
      <c r="G14" s="46">
        <f t="shared" si="0"/>
        <v>190</v>
      </c>
      <c r="H14" s="46"/>
      <c r="I14" s="47"/>
      <c r="J14" s="47"/>
      <c r="K14" s="47"/>
      <c r="L14" s="47"/>
      <c r="M14" s="46"/>
      <c r="N14" s="46">
        <v>190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5.5" customHeight="1">
      <c r="A15" s="10"/>
      <c r="B15" s="10"/>
      <c r="C15" s="108"/>
      <c r="D15" s="12" t="s">
        <v>99</v>
      </c>
      <c r="E15" s="6"/>
      <c r="F15" s="19" t="s">
        <v>74</v>
      </c>
      <c r="G15" s="46">
        <f t="shared" si="0"/>
        <v>210</v>
      </c>
      <c r="H15" s="46"/>
      <c r="I15" s="47"/>
      <c r="J15" s="47"/>
      <c r="K15" s="47"/>
      <c r="L15" s="47"/>
      <c r="M15" s="46"/>
      <c r="N15" s="46">
        <v>210</v>
      </c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9" t="s">
        <v>272</v>
      </c>
      <c r="G16" s="46">
        <f t="shared" si="0"/>
        <v>4000</v>
      </c>
      <c r="H16" s="46"/>
      <c r="I16" s="47"/>
      <c r="J16" s="47"/>
      <c r="K16" s="47"/>
      <c r="L16" s="47"/>
      <c r="M16" s="46">
        <v>4000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21">
      <c r="A17" s="10"/>
      <c r="B17" s="14" t="s">
        <v>94</v>
      </c>
      <c r="C17" s="6"/>
      <c r="D17" s="12" t="s">
        <v>381</v>
      </c>
      <c r="E17" s="6">
        <v>1716</v>
      </c>
      <c r="F17" s="19" t="s">
        <v>273</v>
      </c>
      <c r="G17" s="46">
        <f t="shared" si="0"/>
        <v>5000</v>
      </c>
      <c r="H17" s="46"/>
      <c r="I17" s="47"/>
      <c r="J17" s="47"/>
      <c r="K17" s="47"/>
      <c r="L17" s="47"/>
      <c r="M17" s="46">
        <v>5000</v>
      </c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5.5" customHeight="1">
      <c r="A18" s="10"/>
      <c r="B18" s="10"/>
      <c r="C18" s="6"/>
      <c r="D18" s="12" t="s">
        <v>61</v>
      </c>
      <c r="E18" s="6">
        <v>105</v>
      </c>
      <c r="F18" s="19" t="s">
        <v>75</v>
      </c>
      <c r="G18" s="46">
        <f t="shared" si="0"/>
        <v>670</v>
      </c>
      <c r="H18" s="46"/>
      <c r="I18" s="47"/>
      <c r="J18" s="47"/>
      <c r="K18" s="47"/>
      <c r="L18" s="47"/>
      <c r="M18" s="46">
        <v>670</v>
      </c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 t="s">
        <v>64</v>
      </c>
      <c r="C19" s="6"/>
      <c r="D19" s="12" t="s">
        <v>172</v>
      </c>
      <c r="E19" s="6">
        <v>4300</v>
      </c>
      <c r="F19" s="6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0"/>
      <c r="C20" s="6"/>
      <c r="D20" s="12" t="s">
        <v>92</v>
      </c>
      <c r="E20" s="6"/>
      <c r="F20" s="6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6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6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6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6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6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6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6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6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6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6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6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6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6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6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6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19605</v>
      </c>
      <c r="H38" s="46">
        <f>SUM(H4:H37)</f>
        <v>1000</v>
      </c>
      <c r="I38" s="46">
        <f>SUM(I4:I37)</f>
        <v>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0</v>
      </c>
      <c r="M38" s="46">
        <f t="shared" si="1"/>
        <v>11670</v>
      </c>
      <c r="N38" s="46">
        <f t="shared" si="1"/>
        <v>5895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740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300</v>
      </c>
      <c r="Y38" s="46">
        <f t="shared" si="1"/>
        <v>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59072.5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59072.5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19605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39467.5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39467.5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8:C9"/>
    <mergeCell ref="C3:D3"/>
    <mergeCell ref="C14:C15"/>
    <mergeCell ref="C11:C13"/>
    <mergeCell ref="C5:C7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82" zoomScaleNormal="82" workbookViewId="0">
      <selection activeCell="D11" sqref="D11"/>
    </sheetView>
  </sheetViews>
  <sheetFormatPr defaultColWidth="19" defaultRowHeight="15"/>
  <cols>
    <col min="2" max="2" width="11.42578125" bestFit="1" customWidth="1"/>
    <col min="4" max="4" width="41" bestFit="1" customWidth="1"/>
    <col min="6" max="6" width="53.42578125" bestFit="1" customWidth="1"/>
    <col min="9" max="9" width="26" bestFit="1" customWidth="1"/>
    <col min="29" max="29" width="22.42578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540</v>
      </c>
      <c r="E4" s="46">
        <f>'29'!C44</f>
        <v>49331.5</v>
      </c>
      <c r="F4" s="53" t="s">
        <v>543</v>
      </c>
      <c r="G4" s="46">
        <f t="shared" ref="G4:G37" si="0">SUM(H4:AI4)</f>
        <v>1320</v>
      </c>
      <c r="H4" s="46"/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>
        <v>1320</v>
      </c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541</v>
      </c>
      <c r="E5" s="46">
        <v>20000</v>
      </c>
      <c r="F5" s="53" t="s">
        <v>544</v>
      </c>
      <c r="G5" s="46">
        <f t="shared" si="0"/>
        <v>3000</v>
      </c>
      <c r="H5" s="46"/>
      <c r="I5" s="47"/>
      <c r="J5" s="47">
        <v>3000</v>
      </c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542</v>
      </c>
      <c r="E6" s="46">
        <v>2000</v>
      </c>
      <c r="F6" s="53" t="s">
        <v>545</v>
      </c>
      <c r="G6" s="46">
        <f t="shared" si="0"/>
        <v>2000</v>
      </c>
      <c r="H6" s="46"/>
      <c r="I6" s="47"/>
      <c r="J6" s="47">
        <v>2000</v>
      </c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3" t="s">
        <v>546</v>
      </c>
      <c r="G7" s="46">
        <f t="shared" si="0"/>
        <v>4000</v>
      </c>
      <c r="H7" s="46"/>
      <c r="I7" s="47"/>
      <c r="J7" s="47">
        <v>4000</v>
      </c>
      <c r="K7" s="47"/>
      <c r="L7" s="47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140</v>
      </c>
      <c r="F8" s="53" t="s">
        <v>547</v>
      </c>
      <c r="G8" s="46">
        <f t="shared" si="0"/>
        <v>2000</v>
      </c>
      <c r="H8" s="46"/>
      <c r="I8" s="47"/>
      <c r="J8" s="47"/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>
        <v>2000</v>
      </c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53" t="s">
        <v>267</v>
      </c>
      <c r="G9" s="46">
        <f t="shared" si="0"/>
        <v>50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>
        <v>50</v>
      </c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53" t="s">
        <v>548</v>
      </c>
      <c r="G10" s="46">
        <f t="shared" si="0"/>
        <v>25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>
        <v>25</v>
      </c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3" t="s">
        <v>549</v>
      </c>
      <c r="G11" s="46">
        <f t="shared" si="0"/>
        <v>142.5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>
        <v>142.5</v>
      </c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53" t="s">
        <v>550</v>
      </c>
      <c r="G12" s="46">
        <f t="shared" si="0"/>
        <v>110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>
        <v>110</v>
      </c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53" t="s">
        <v>551</v>
      </c>
      <c r="G13" s="46">
        <f t="shared" si="0"/>
        <v>2200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>
        <v>2200</v>
      </c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400</v>
      </c>
      <c r="F14" s="53" t="s">
        <v>552</v>
      </c>
      <c r="G14" s="46">
        <f t="shared" si="0"/>
        <v>60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>
        <v>60</v>
      </c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53" t="s">
        <v>427</v>
      </c>
      <c r="G15" s="46">
        <f t="shared" si="0"/>
        <v>400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>
        <v>400</v>
      </c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53" t="s">
        <v>553</v>
      </c>
      <c r="G16" s="46">
        <f t="shared" si="0"/>
        <v>1500</v>
      </c>
      <c r="H16" s="46"/>
      <c r="I16" s="47"/>
      <c r="J16" s="47"/>
      <c r="K16" s="47"/>
      <c r="L16" s="47"/>
      <c r="M16" s="46"/>
      <c r="N16" s="46">
        <v>1500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53" t="s">
        <v>554</v>
      </c>
      <c r="G17" s="46">
        <f t="shared" si="0"/>
        <v>3000</v>
      </c>
      <c r="H17" s="46"/>
      <c r="I17" s="47"/>
      <c r="J17" s="47">
        <v>3000</v>
      </c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19807.5</v>
      </c>
      <c r="H38" s="46">
        <f>SUM(H4:H37)</f>
        <v>0</v>
      </c>
      <c r="I38" s="46">
        <f>SUM(I4:I37)</f>
        <v>0</v>
      </c>
      <c r="J38" s="46">
        <f t="shared" ref="J38:AH38" si="1">SUM(J4:J37)</f>
        <v>12000</v>
      </c>
      <c r="K38" s="46">
        <f t="shared" si="1"/>
        <v>0</v>
      </c>
      <c r="L38" s="46">
        <f t="shared" si="1"/>
        <v>0</v>
      </c>
      <c r="M38" s="46">
        <f t="shared" si="1"/>
        <v>0</v>
      </c>
      <c r="N38" s="46">
        <f t="shared" si="1"/>
        <v>1500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220</v>
      </c>
      <c r="S38" s="46">
        <f t="shared" si="1"/>
        <v>0</v>
      </c>
      <c r="T38" s="46">
        <f t="shared" si="1"/>
        <v>400</v>
      </c>
      <c r="U38" s="46">
        <f t="shared" si="1"/>
        <v>0</v>
      </c>
      <c r="V38" s="46">
        <f t="shared" si="1"/>
        <v>2000</v>
      </c>
      <c r="W38" s="46">
        <f t="shared" si="1"/>
        <v>2200</v>
      </c>
      <c r="X38" s="46">
        <f t="shared" si="1"/>
        <v>0</v>
      </c>
      <c r="Y38" s="46">
        <f t="shared" si="1"/>
        <v>0</v>
      </c>
      <c r="Z38" s="46">
        <f t="shared" si="1"/>
        <v>0</v>
      </c>
      <c r="AA38" s="46">
        <f t="shared" si="1"/>
        <v>1345</v>
      </c>
      <c r="AB38" s="46">
        <f t="shared" si="1"/>
        <v>0</v>
      </c>
      <c r="AC38" s="46">
        <f t="shared" si="1"/>
        <v>142.5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16" t="s">
        <v>2</v>
      </c>
      <c r="B39" s="117"/>
      <c r="C39" s="117"/>
      <c r="D39" s="118"/>
      <c r="E39" s="6">
        <f>SUM(E4:E38)</f>
        <v>71871.5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71871.5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19807.5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52064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52064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1" zoomScaleNormal="71" workbookViewId="0">
      <selection activeCell="D11" sqref="D11"/>
    </sheetView>
  </sheetViews>
  <sheetFormatPr defaultColWidth="19" defaultRowHeight="15"/>
  <cols>
    <col min="2" max="2" width="11.140625" bestFit="1" customWidth="1"/>
    <col min="4" max="4" width="41" bestFit="1" customWidth="1"/>
    <col min="6" max="6" width="52.42578125" bestFit="1" customWidth="1"/>
    <col min="9" max="9" width="26" bestFit="1" customWidth="1"/>
    <col min="29" max="29" width="22.42578125" bestFit="1" customWidth="1"/>
  </cols>
  <sheetData>
    <row r="1" spans="1:35" ht="15.75" hidden="1" customHeight="1">
      <c r="F1" s="119" t="s">
        <v>476</v>
      </c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</row>
    <row r="2" spans="1:35" ht="36" customHeight="1">
      <c r="A2" s="97" t="s">
        <v>474</v>
      </c>
      <c r="B2" s="98"/>
      <c r="C2" s="98"/>
      <c r="D2" s="98"/>
      <c r="E2" s="99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223</v>
      </c>
      <c r="E4" s="46">
        <f>'30'!C44</f>
        <v>52064</v>
      </c>
      <c r="F4" s="53" t="s">
        <v>562</v>
      </c>
      <c r="G4" s="46">
        <f t="shared" ref="G4:G37" si="0">SUM(H4:AI4)</f>
        <v>5000</v>
      </c>
      <c r="H4" s="46"/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/>
      <c r="U4" s="46">
        <v>5000</v>
      </c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53" t="s">
        <v>563</v>
      </c>
      <c r="G5" s="46">
        <f t="shared" si="0"/>
        <v>2000</v>
      </c>
      <c r="H5" s="46"/>
      <c r="I5" s="47"/>
      <c r="J5" s="47"/>
      <c r="K5" s="47"/>
      <c r="L5" s="47"/>
      <c r="M5" s="46">
        <v>2000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53" t="s">
        <v>564</v>
      </c>
      <c r="G6" s="46">
        <f t="shared" si="0"/>
        <v>1000</v>
      </c>
      <c r="H6" s="46"/>
      <c r="I6" s="47"/>
      <c r="J6" s="47"/>
      <c r="K6" s="47"/>
      <c r="L6" s="47"/>
      <c r="M6" s="46">
        <v>1000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53" t="s">
        <v>565</v>
      </c>
      <c r="G7" s="46">
        <f t="shared" si="0"/>
        <v>660</v>
      </c>
      <c r="H7" s="46"/>
      <c r="I7" s="47"/>
      <c r="J7" s="47"/>
      <c r="K7" s="47"/>
      <c r="L7" s="47"/>
      <c r="M7" s="46">
        <v>660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/>
      <c r="F8" s="53" t="s">
        <v>566</v>
      </c>
      <c r="G8" s="46">
        <f t="shared" si="0"/>
        <v>2000</v>
      </c>
      <c r="H8" s="46"/>
      <c r="I8" s="47"/>
      <c r="J8" s="47"/>
      <c r="K8" s="47"/>
      <c r="L8" s="47"/>
      <c r="M8" s="46">
        <v>2000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53" t="s">
        <v>567</v>
      </c>
      <c r="G9" s="46">
        <f t="shared" si="0"/>
        <v>4700</v>
      </c>
      <c r="H9" s="46"/>
      <c r="I9" s="47"/>
      <c r="J9" s="47"/>
      <c r="K9" s="47"/>
      <c r="L9" s="47"/>
      <c r="M9" s="46">
        <v>4700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53" t="s">
        <v>568</v>
      </c>
      <c r="G10" s="46">
        <f t="shared" si="0"/>
        <v>520</v>
      </c>
      <c r="H10" s="46"/>
      <c r="I10" s="47"/>
      <c r="J10" s="47"/>
      <c r="K10" s="47"/>
      <c r="L10" s="47"/>
      <c r="M10" s="46">
        <v>520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53" t="s">
        <v>569</v>
      </c>
      <c r="G11" s="46">
        <f t="shared" si="0"/>
        <v>200</v>
      </c>
      <c r="H11" s="46"/>
      <c r="I11" s="47"/>
      <c r="J11" s="47">
        <v>200</v>
      </c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13"/>
      <c r="G12" s="46">
        <f t="shared" si="0"/>
        <v>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3"/>
      <c r="G13" s="46">
        <f t="shared" si="0"/>
        <v>0</v>
      </c>
      <c r="H13" s="46"/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/>
      <c r="F14" s="13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3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>
        <v>50</v>
      </c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16080</v>
      </c>
      <c r="H38" s="46">
        <f>SUM(H4:H37)</f>
        <v>0</v>
      </c>
      <c r="I38" s="46">
        <f>SUM(I4:I37)</f>
        <v>0</v>
      </c>
      <c r="J38" s="46">
        <f t="shared" ref="J38:AH38" si="1">SUM(J4:J37)</f>
        <v>200</v>
      </c>
      <c r="K38" s="46">
        <f t="shared" si="1"/>
        <v>0</v>
      </c>
      <c r="L38" s="46">
        <f t="shared" si="1"/>
        <v>0</v>
      </c>
      <c r="M38" s="46">
        <f t="shared" si="1"/>
        <v>10880</v>
      </c>
      <c r="N38" s="46">
        <f t="shared" si="1"/>
        <v>0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5000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16" t="s">
        <v>2</v>
      </c>
      <c r="B39" s="117"/>
      <c r="C39" s="117"/>
      <c r="D39" s="118"/>
      <c r="E39" s="6">
        <f>SUM(E4:E38)</f>
        <v>52114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52114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16080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36034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36034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rightToLeft="1" view="pageBreakPreview" topLeftCell="N1" zoomScale="55" zoomScaleNormal="84" zoomScaleSheetLayoutView="55" workbookViewId="0">
      <selection activeCell="Y24" sqref="Y24"/>
    </sheetView>
  </sheetViews>
  <sheetFormatPr defaultRowHeight="45.75" customHeight="1"/>
  <cols>
    <col min="1" max="1" width="32.28515625" style="65" customWidth="1"/>
    <col min="2" max="2" width="19.85546875" style="65" customWidth="1"/>
    <col min="3" max="3" width="30.5703125" style="65" bestFit="1" customWidth="1"/>
    <col min="4" max="4" width="58.28515625" style="65" bestFit="1" customWidth="1"/>
    <col min="5" max="5" width="27.5703125" style="65" bestFit="1" customWidth="1"/>
    <col min="6" max="6" width="22.7109375" style="65" bestFit="1" customWidth="1"/>
    <col min="7" max="7" width="27.5703125" style="65" bestFit="1" customWidth="1"/>
    <col min="8" max="8" width="24" style="65" bestFit="1" customWidth="1"/>
    <col min="9" max="9" width="37.7109375" style="65" bestFit="1" customWidth="1"/>
    <col min="10" max="10" width="21.85546875" style="65" bestFit="1" customWidth="1"/>
    <col min="11" max="12" width="19.42578125" style="65" bestFit="1" customWidth="1"/>
    <col min="13" max="14" width="24" style="65" bestFit="1" customWidth="1"/>
    <col min="15" max="16" width="19.42578125" style="65" bestFit="1" customWidth="1"/>
    <col min="17" max="17" width="21.85546875" style="65" bestFit="1" customWidth="1"/>
    <col min="18" max="18" width="24.42578125" style="65" customWidth="1"/>
    <col min="19" max="19" width="19.42578125" style="65" bestFit="1" customWidth="1"/>
    <col min="20" max="21" width="21.85546875" style="65" bestFit="1" customWidth="1"/>
    <col min="22" max="22" width="19.42578125" style="65" bestFit="1" customWidth="1"/>
    <col min="23" max="23" width="21.85546875" style="65" bestFit="1" customWidth="1"/>
    <col min="24" max="24" width="26.140625" style="65" customWidth="1"/>
    <col min="25" max="25" width="28.5703125" style="65" customWidth="1"/>
    <col min="26" max="26" width="29.28515625" style="65" customWidth="1"/>
    <col min="27" max="27" width="19.42578125" style="65" bestFit="1" customWidth="1"/>
    <col min="28" max="28" width="21.85546875" style="65" bestFit="1" customWidth="1"/>
    <col min="29" max="29" width="35" style="65" customWidth="1"/>
    <col min="30" max="30" width="24" style="65" bestFit="1" customWidth="1"/>
    <col min="31" max="31" width="21.85546875" style="65" bestFit="1" customWidth="1"/>
    <col min="32" max="32" width="26" style="65" customWidth="1"/>
    <col min="33" max="33" width="21.85546875" style="65" bestFit="1" customWidth="1"/>
    <col min="34" max="34" width="15.85546875" style="65" bestFit="1" customWidth="1"/>
    <col min="35" max="35" width="19.42578125" style="65" bestFit="1" customWidth="1"/>
    <col min="36" max="16384" width="9.140625" style="65"/>
  </cols>
  <sheetData>
    <row r="1" spans="1:35" ht="45.75" customHeight="1" thickBot="1"/>
    <row r="2" spans="1:35" ht="45.75" customHeight="1" thickBot="1">
      <c r="A2" s="131" t="s">
        <v>474</v>
      </c>
      <c r="B2" s="132"/>
      <c r="C2" s="132"/>
      <c r="D2" s="132"/>
      <c r="E2" s="133"/>
      <c r="F2" s="122" t="s">
        <v>475</v>
      </c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4"/>
    </row>
    <row r="3" spans="1:35" s="66" customFormat="1" ht="86.25" customHeight="1">
      <c r="A3" s="94" t="s">
        <v>1</v>
      </c>
      <c r="B3" s="94" t="s">
        <v>63</v>
      </c>
      <c r="C3" s="134" t="s">
        <v>86</v>
      </c>
      <c r="D3" s="135"/>
      <c r="E3" s="94" t="s">
        <v>0</v>
      </c>
      <c r="F3" s="94" t="s">
        <v>87</v>
      </c>
      <c r="G3" s="94" t="s">
        <v>4</v>
      </c>
      <c r="H3" s="94" t="s">
        <v>19</v>
      </c>
      <c r="I3" s="94" t="s">
        <v>357</v>
      </c>
      <c r="J3" s="94" t="s">
        <v>16</v>
      </c>
      <c r="K3" s="94" t="s">
        <v>24</v>
      </c>
      <c r="L3" s="94" t="s">
        <v>363</v>
      </c>
      <c r="M3" s="94" t="s">
        <v>48</v>
      </c>
      <c r="N3" s="94" t="s">
        <v>18</v>
      </c>
      <c r="O3" s="94" t="s">
        <v>20</v>
      </c>
      <c r="P3" s="94" t="s">
        <v>26</v>
      </c>
      <c r="Q3" s="94" t="s">
        <v>25</v>
      </c>
      <c r="R3" s="94" t="s">
        <v>28</v>
      </c>
      <c r="S3" s="94" t="s">
        <v>29</v>
      </c>
      <c r="T3" s="94" t="s">
        <v>30</v>
      </c>
      <c r="U3" s="94" t="s">
        <v>31</v>
      </c>
      <c r="V3" s="94" t="s">
        <v>32</v>
      </c>
      <c r="W3" s="94" t="s">
        <v>57</v>
      </c>
      <c r="X3" s="95" t="s">
        <v>76</v>
      </c>
      <c r="Y3" s="94" t="s">
        <v>85</v>
      </c>
      <c r="Z3" s="94" t="s">
        <v>119</v>
      </c>
      <c r="AA3" s="94" t="s">
        <v>120</v>
      </c>
      <c r="AB3" s="94" t="s">
        <v>171</v>
      </c>
      <c r="AC3" s="94" t="s">
        <v>557</v>
      </c>
      <c r="AD3" s="94" t="s">
        <v>190</v>
      </c>
      <c r="AE3" s="94" t="s">
        <v>317</v>
      </c>
      <c r="AF3" s="94" t="s">
        <v>316</v>
      </c>
      <c r="AG3" s="94" t="s">
        <v>314</v>
      </c>
      <c r="AH3" s="94" t="s">
        <v>386</v>
      </c>
      <c r="AI3" s="94" t="s">
        <v>536</v>
      </c>
    </row>
    <row r="4" spans="1:35" ht="45.75" customHeight="1">
      <c r="A4" s="67"/>
      <c r="B4" s="67"/>
      <c r="C4" s="68"/>
      <c r="D4" s="69" t="s">
        <v>17</v>
      </c>
      <c r="E4" s="68">
        <v>15180</v>
      </c>
      <c r="F4" s="70"/>
      <c r="G4" s="68">
        <f t="shared" ref="G4:G32" si="0">SUM(H4:AI4)</f>
        <v>70900</v>
      </c>
      <c r="H4" s="68">
        <f>SUM('1:31'!H4)</f>
        <v>6000</v>
      </c>
      <c r="I4" s="68">
        <f>SUM('1:31'!I4)</f>
        <v>2000</v>
      </c>
      <c r="J4" s="71">
        <f>SUM('1:31'!J4)</f>
        <v>2000</v>
      </c>
      <c r="K4" s="71">
        <f>SUM('1:31'!K4)</f>
        <v>0</v>
      </c>
      <c r="L4" s="71">
        <f>SUM('1:31'!L4)</f>
        <v>0</v>
      </c>
      <c r="M4" s="71">
        <f>SUM('1:31'!M4)</f>
        <v>8000</v>
      </c>
      <c r="N4" s="72">
        <f>SUM('1:31'!N4)</f>
        <v>27710</v>
      </c>
      <c r="O4" s="72">
        <f>SUM('1:31'!O4)</f>
        <v>15</v>
      </c>
      <c r="P4" s="72">
        <f>SUM('1:31'!P4)</f>
        <v>2010</v>
      </c>
      <c r="Q4" s="72">
        <f>SUM('1:31'!Q4)</f>
        <v>4040</v>
      </c>
      <c r="R4" s="72">
        <f>SUM('1:31'!R4)</f>
        <v>805</v>
      </c>
      <c r="S4" s="72">
        <f>SUM('1:31'!S4)</f>
        <v>0</v>
      </c>
      <c r="T4" s="72">
        <f>SUM('1:31'!T4)</f>
        <v>2800</v>
      </c>
      <c r="U4" s="72">
        <f>SUM('1:31'!U4)</f>
        <v>5000</v>
      </c>
      <c r="V4" s="72">
        <f>SUM('1:31'!V4)</f>
        <v>0</v>
      </c>
      <c r="W4" s="72">
        <f>SUM('1:31'!W4)</f>
        <v>7500</v>
      </c>
      <c r="X4" s="72">
        <f>SUM('1:31'!X4)</f>
        <v>0</v>
      </c>
      <c r="Y4" s="72">
        <f>SUM('1:31'!Y4)</f>
        <v>2000</v>
      </c>
      <c r="Z4" s="72">
        <f>SUM('1:31'!Z4)</f>
        <v>3700</v>
      </c>
      <c r="AA4" s="72">
        <f>SUM('1:31'!AA4)</f>
        <v>1320</v>
      </c>
      <c r="AB4" s="72">
        <f>SUM('1:31'!AB4)</f>
        <v>0</v>
      </c>
      <c r="AC4" s="72">
        <f>SUM('1:31'!AC4)</f>
        <v>0</v>
      </c>
      <c r="AD4" s="72">
        <f>SUM('1:31'!AD4)</f>
        <v>-4000</v>
      </c>
      <c r="AE4" s="72">
        <f>SUM('1:31'!AE4)</f>
        <v>0</v>
      </c>
      <c r="AF4" s="72">
        <f>SUM('1:31'!AF4)</f>
        <v>0</v>
      </c>
      <c r="AG4" s="72">
        <f>SUM('1:31'!AG4)</f>
        <v>0</v>
      </c>
      <c r="AH4" s="72">
        <f>SUM('1:31'!AH4)</f>
        <v>0</v>
      </c>
      <c r="AI4" s="72">
        <f>SUM('1:31'!AI4)</f>
        <v>0</v>
      </c>
    </row>
    <row r="5" spans="1:35" ht="45.75" customHeight="1">
      <c r="A5" s="128">
        <f>E5+E6+E7</f>
        <v>282500</v>
      </c>
      <c r="B5" s="67"/>
      <c r="C5" s="125" t="s">
        <v>23</v>
      </c>
      <c r="D5" s="69" t="s">
        <v>43</v>
      </c>
      <c r="E5" s="68">
        <f>SUM('1:31'!E5)</f>
        <v>212500</v>
      </c>
      <c r="F5" s="69"/>
      <c r="G5" s="68">
        <f t="shared" si="0"/>
        <v>226180</v>
      </c>
      <c r="H5" s="68">
        <f>SUM('1:31'!H5)</f>
        <v>20360</v>
      </c>
      <c r="I5" s="68">
        <f>SUM('1:31'!I5)</f>
        <v>1050</v>
      </c>
      <c r="J5" s="71">
        <f>SUM('1:31'!J5)</f>
        <v>3000</v>
      </c>
      <c r="K5" s="71">
        <f>SUM('1:31'!K5)</f>
        <v>1500</v>
      </c>
      <c r="L5" s="71">
        <f>SUM('1:31'!L5)</f>
        <v>0</v>
      </c>
      <c r="M5" s="71">
        <f>SUM('1:31'!M5)</f>
        <v>15200</v>
      </c>
      <c r="N5" s="72">
        <f>SUM('1:31'!N5)</f>
        <v>20375</v>
      </c>
      <c r="O5" s="72">
        <f>SUM('1:31'!O5)</f>
        <v>0</v>
      </c>
      <c r="P5" s="72">
        <f>SUM('1:31'!P5)</f>
        <v>350</v>
      </c>
      <c r="Q5" s="72">
        <f>SUM('1:31'!Q5)</f>
        <v>0</v>
      </c>
      <c r="R5" s="72">
        <f>SUM('1:31'!R5)</f>
        <v>0</v>
      </c>
      <c r="S5" s="72">
        <f>SUM('1:31'!S5)</f>
        <v>0</v>
      </c>
      <c r="T5" s="72">
        <f>SUM('1:31'!T5)</f>
        <v>2250</v>
      </c>
      <c r="U5" s="72">
        <f>SUM('1:31'!U5)</f>
        <v>0</v>
      </c>
      <c r="V5" s="72">
        <f>SUM('1:31'!V5)</f>
        <v>0</v>
      </c>
      <c r="W5" s="72">
        <f>SUM('1:31'!W5)</f>
        <v>0</v>
      </c>
      <c r="X5" s="72">
        <f>SUM('1:31'!X5)</f>
        <v>0</v>
      </c>
      <c r="Y5" s="72">
        <f>SUM('1:31'!Y5)</f>
        <v>0</v>
      </c>
      <c r="Z5" s="72">
        <f>SUM('1:31'!Z5)</f>
        <v>350</v>
      </c>
      <c r="AA5" s="72">
        <f>SUM('1:31'!AA5)</f>
        <v>40</v>
      </c>
      <c r="AB5" s="72">
        <f>SUM('1:31'!AB5)</f>
        <v>61500</v>
      </c>
      <c r="AC5" s="72">
        <f>SUM('1:31'!AC5)</f>
        <v>0</v>
      </c>
      <c r="AD5" s="72">
        <f>SUM('1:31'!AD5)</f>
        <v>100000</v>
      </c>
      <c r="AE5" s="72">
        <f>SUM('1:31'!AE5)</f>
        <v>0</v>
      </c>
      <c r="AF5" s="72">
        <f>SUM('1:31'!AF5)</f>
        <v>0</v>
      </c>
      <c r="AG5" s="72">
        <f>SUM('1:31'!AG5)</f>
        <v>0</v>
      </c>
      <c r="AH5" s="72">
        <f>SUM('1:31'!AH5)</f>
        <v>205</v>
      </c>
      <c r="AI5" s="72">
        <f>SUM('1:31'!AI5)</f>
        <v>0</v>
      </c>
    </row>
    <row r="6" spans="1:35" ht="45.75" customHeight="1">
      <c r="A6" s="129"/>
      <c r="B6" s="67"/>
      <c r="C6" s="126"/>
      <c r="D6" s="69" t="s">
        <v>121</v>
      </c>
      <c r="E6" s="68">
        <f>SUM('1:31'!E6)</f>
        <v>80000</v>
      </c>
      <c r="F6" s="69"/>
      <c r="G6" s="68">
        <f t="shared" si="0"/>
        <v>93510</v>
      </c>
      <c r="H6" s="68">
        <f>SUM('1:31'!H6)</f>
        <v>13720</v>
      </c>
      <c r="I6" s="68">
        <f>SUM('1:31'!I6)</f>
        <v>0</v>
      </c>
      <c r="J6" s="71">
        <f>SUM('1:31'!J6)</f>
        <v>3500</v>
      </c>
      <c r="K6" s="71">
        <f>SUM('1:31'!K6)</f>
        <v>0</v>
      </c>
      <c r="L6" s="71">
        <f>SUM('1:31'!L6)</f>
        <v>0</v>
      </c>
      <c r="M6" s="71">
        <f>SUM('1:31'!M6)</f>
        <v>40020</v>
      </c>
      <c r="N6" s="72">
        <f>SUM('1:31'!N6)</f>
        <v>31820</v>
      </c>
      <c r="O6" s="72">
        <f>SUM('1:31'!O6)</f>
        <v>0</v>
      </c>
      <c r="P6" s="72">
        <f>SUM('1:31'!P6)</f>
        <v>0</v>
      </c>
      <c r="Q6" s="72">
        <f>SUM('1:31'!Q6)</f>
        <v>0</v>
      </c>
      <c r="R6" s="72">
        <f>SUM('1:31'!R6)</f>
        <v>20</v>
      </c>
      <c r="S6" s="72">
        <f>SUM('1:31'!S6)</f>
        <v>0</v>
      </c>
      <c r="T6" s="72">
        <f>SUM('1:31'!T6)</f>
        <v>0</v>
      </c>
      <c r="U6" s="72">
        <f>SUM('1:31'!U6)</f>
        <v>0</v>
      </c>
      <c r="V6" s="72">
        <f>SUM('1:31'!V6)</f>
        <v>0</v>
      </c>
      <c r="W6" s="72">
        <f>SUM('1:31'!W6)</f>
        <v>0</v>
      </c>
      <c r="X6" s="72">
        <f>SUM('1:31'!X6)</f>
        <v>0</v>
      </c>
      <c r="Y6" s="72">
        <f>SUM('1:31'!Y6)</f>
        <v>3000</v>
      </c>
      <c r="Z6" s="72">
        <f>SUM('1:31'!Z6)</f>
        <v>1050</v>
      </c>
      <c r="AA6" s="72">
        <f>SUM('1:31'!AA6)</f>
        <v>380</v>
      </c>
      <c r="AB6" s="72">
        <f>SUM('1:31'!AB6)</f>
        <v>0</v>
      </c>
      <c r="AC6" s="72">
        <f>SUM('1:31'!AC6)</f>
        <v>0</v>
      </c>
      <c r="AD6" s="72">
        <f>SUM('1:31'!AD6)</f>
        <v>0</v>
      </c>
      <c r="AE6" s="72">
        <f>SUM('1:31'!AE6)</f>
        <v>0</v>
      </c>
      <c r="AF6" s="72">
        <f>SUM('1:31'!AF6)</f>
        <v>0</v>
      </c>
      <c r="AG6" s="72">
        <f>SUM('1:31'!AG6)</f>
        <v>0</v>
      </c>
      <c r="AH6" s="72">
        <f>SUM('1:31'!AH6)</f>
        <v>0</v>
      </c>
      <c r="AI6" s="72">
        <f>SUM('1:31'!AI6)</f>
        <v>0</v>
      </c>
    </row>
    <row r="7" spans="1:35" ht="45.75" customHeight="1">
      <c r="A7" s="130"/>
      <c r="B7" s="67"/>
      <c r="C7" s="127"/>
      <c r="D7" s="69" t="s">
        <v>472</v>
      </c>
      <c r="E7" s="68">
        <f>SUM('1:31'!E7)</f>
        <v>-10000</v>
      </c>
      <c r="F7" s="69"/>
      <c r="G7" s="68">
        <f t="shared" si="0"/>
        <v>38454</v>
      </c>
      <c r="H7" s="68">
        <f>SUM('1:31'!H7)</f>
        <v>835</v>
      </c>
      <c r="I7" s="68">
        <f>SUM('1:31'!I7)</f>
        <v>580</v>
      </c>
      <c r="J7" s="71">
        <f>SUM('1:31'!J7)</f>
        <v>4200</v>
      </c>
      <c r="K7" s="71">
        <f>SUM('1:31'!K7)</f>
        <v>0</v>
      </c>
      <c r="L7" s="71">
        <f>SUM('1:31'!L7)</f>
        <v>0</v>
      </c>
      <c r="M7" s="71">
        <f>SUM('1:31'!M7)</f>
        <v>23960</v>
      </c>
      <c r="N7" s="72">
        <f>SUM('1:31'!N7)</f>
        <v>7504</v>
      </c>
      <c r="O7" s="72">
        <f>SUM('1:31'!O7)</f>
        <v>0</v>
      </c>
      <c r="P7" s="72">
        <f>SUM('1:31'!P7)</f>
        <v>0</v>
      </c>
      <c r="Q7" s="72">
        <f>SUM('1:31'!Q7)</f>
        <v>700</v>
      </c>
      <c r="R7" s="72">
        <f>SUM('1:31'!R7)</f>
        <v>50</v>
      </c>
      <c r="S7" s="72">
        <f>SUM('1:31'!S7)</f>
        <v>0</v>
      </c>
      <c r="T7" s="72">
        <f>SUM('1:31'!T7)</f>
        <v>125</v>
      </c>
      <c r="U7" s="72">
        <f>SUM('1:31'!U7)</f>
        <v>0</v>
      </c>
      <c r="V7" s="72">
        <f>SUM('1:31'!V7)</f>
        <v>0</v>
      </c>
      <c r="W7" s="72">
        <f>SUM('1:31'!W7)</f>
        <v>0</v>
      </c>
      <c r="X7" s="72">
        <f>SUM('1:31'!X7)</f>
        <v>0</v>
      </c>
      <c r="Y7" s="72">
        <f>SUM('1:31'!Y7)</f>
        <v>0</v>
      </c>
      <c r="Z7" s="72">
        <f>SUM('1:31'!Z7)</f>
        <v>500</v>
      </c>
      <c r="AA7" s="72">
        <f>SUM('1:31'!AA7)</f>
        <v>0</v>
      </c>
      <c r="AB7" s="72">
        <f>SUM('1:31'!AB7)</f>
        <v>0</v>
      </c>
      <c r="AC7" s="72">
        <f>SUM('1:31'!AC7)</f>
        <v>0</v>
      </c>
      <c r="AD7" s="72">
        <f>SUM('1:31'!AD7)</f>
        <v>0</v>
      </c>
      <c r="AE7" s="72">
        <f>SUM('1:31'!AE7)</f>
        <v>0</v>
      </c>
      <c r="AF7" s="72">
        <f>SUM('1:31'!AF7)</f>
        <v>0</v>
      </c>
      <c r="AG7" s="72">
        <f>SUM('1:31'!AG7)</f>
        <v>0</v>
      </c>
      <c r="AH7" s="72">
        <f>SUM('1:31'!AH7)</f>
        <v>0</v>
      </c>
      <c r="AI7" s="72">
        <f>SUM('1:31'!AI7)</f>
        <v>0</v>
      </c>
    </row>
    <row r="8" spans="1:35" ht="45.75" customHeight="1">
      <c r="A8" s="128">
        <f>E8+E9</f>
        <v>77040</v>
      </c>
      <c r="B8" s="67"/>
      <c r="C8" s="125" t="s">
        <v>21</v>
      </c>
      <c r="D8" s="69" t="s">
        <v>59</v>
      </c>
      <c r="E8" s="68">
        <f>SUM('1:31'!E8)</f>
        <v>49085</v>
      </c>
      <c r="F8" s="69"/>
      <c r="G8" s="68">
        <f t="shared" si="0"/>
        <v>40028</v>
      </c>
      <c r="H8" s="68">
        <f>SUM('1:31'!H8)</f>
        <v>11110</v>
      </c>
      <c r="I8" s="68">
        <f>SUM('1:31'!I8)</f>
        <v>935</v>
      </c>
      <c r="J8" s="71">
        <f>SUM('1:31'!J8)</f>
        <v>700</v>
      </c>
      <c r="K8" s="71">
        <f>SUM('1:31'!K8)</f>
        <v>0</v>
      </c>
      <c r="L8" s="71">
        <f>SUM('1:31'!L8)</f>
        <v>500</v>
      </c>
      <c r="M8" s="71">
        <f>SUM('1:31'!M8)</f>
        <v>11795</v>
      </c>
      <c r="N8" s="72">
        <f>SUM('1:31'!N8)</f>
        <v>2512</v>
      </c>
      <c r="O8" s="72">
        <f>SUM('1:31'!O8)</f>
        <v>250</v>
      </c>
      <c r="P8" s="72">
        <f>SUM('1:31'!P8)</f>
        <v>0</v>
      </c>
      <c r="Q8" s="72">
        <f>SUM('1:31'!Q8)</f>
        <v>1504</v>
      </c>
      <c r="R8" s="72">
        <f>SUM('1:31'!R8)</f>
        <v>510</v>
      </c>
      <c r="S8" s="72">
        <f>SUM('1:31'!S8)</f>
        <v>0</v>
      </c>
      <c r="T8" s="72">
        <f>SUM('1:31'!T8)</f>
        <v>0</v>
      </c>
      <c r="U8" s="72">
        <f>SUM('1:31'!U8)</f>
        <v>7500</v>
      </c>
      <c r="V8" s="72">
        <f>SUM('1:31'!V8)</f>
        <v>2000</v>
      </c>
      <c r="W8" s="72">
        <f>SUM('1:31'!W8)</f>
        <v>0</v>
      </c>
      <c r="X8" s="72">
        <f>SUM('1:31'!X8)</f>
        <v>0</v>
      </c>
      <c r="Y8" s="72">
        <f>SUM('1:31'!Y8)</f>
        <v>0</v>
      </c>
      <c r="Z8" s="72">
        <f>SUM('1:31'!Z8)</f>
        <v>400</v>
      </c>
      <c r="AA8" s="72">
        <f>SUM('1:31'!AA8)</f>
        <v>312</v>
      </c>
      <c r="AB8" s="72">
        <f>SUM('1:31'!AB8)</f>
        <v>0</v>
      </c>
      <c r="AC8" s="72">
        <f>SUM('1:31'!AC8)</f>
        <v>0</v>
      </c>
      <c r="AD8" s="72">
        <f>SUM('1:31'!AD8)</f>
        <v>0</v>
      </c>
      <c r="AE8" s="72">
        <f>SUM('1:31'!AE8)</f>
        <v>0</v>
      </c>
      <c r="AF8" s="72">
        <f>SUM('1:31'!AF8)</f>
        <v>0</v>
      </c>
      <c r="AG8" s="72">
        <f>SUM('1:31'!AG8)</f>
        <v>0</v>
      </c>
      <c r="AH8" s="72">
        <f>SUM('1:31'!AH8)</f>
        <v>0</v>
      </c>
      <c r="AI8" s="72">
        <f>SUM('1:31'!AI8)</f>
        <v>0</v>
      </c>
    </row>
    <row r="9" spans="1:35" ht="45.75" customHeight="1">
      <c r="A9" s="136"/>
      <c r="B9" s="67"/>
      <c r="C9" s="127"/>
      <c r="D9" s="69" t="s">
        <v>60</v>
      </c>
      <c r="E9" s="68">
        <f>SUM('1:31'!E9)</f>
        <v>27955</v>
      </c>
      <c r="F9" s="69"/>
      <c r="G9" s="68">
        <f t="shared" si="0"/>
        <v>64328</v>
      </c>
      <c r="H9" s="68">
        <f>SUM('1:31'!H9)</f>
        <v>1116</v>
      </c>
      <c r="I9" s="68">
        <f>SUM('1:31'!I9)</f>
        <v>0</v>
      </c>
      <c r="J9" s="71">
        <f>SUM('1:31'!J9)</f>
        <v>100</v>
      </c>
      <c r="K9" s="71">
        <f>SUM('1:31'!K9)</f>
        <v>0</v>
      </c>
      <c r="L9" s="71">
        <f>SUM('1:31'!L9)</f>
        <v>0</v>
      </c>
      <c r="M9" s="71">
        <f>SUM('1:31'!M9)</f>
        <v>15430</v>
      </c>
      <c r="N9" s="72">
        <f>SUM('1:31'!N9)</f>
        <v>5712</v>
      </c>
      <c r="O9" s="72">
        <f>SUM('1:31'!O9)</f>
        <v>0</v>
      </c>
      <c r="P9" s="72">
        <f>SUM('1:31'!P9)</f>
        <v>150</v>
      </c>
      <c r="Q9" s="72">
        <f>SUM('1:31'!Q9)</f>
        <v>1370</v>
      </c>
      <c r="R9" s="72">
        <f>SUM('1:31'!R9)</f>
        <v>300</v>
      </c>
      <c r="S9" s="72">
        <f>SUM('1:31'!S9)</f>
        <v>0</v>
      </c>
      <c r="T9" s="72">
        <f>SUM('1:31'!T9)</f>
        <v>0</v>
      </c>
      <c r="U9" s="72">
        <f>SUM('1:31'!U9)</f>
        <v>18800</v>
      </c>
      <c r="V9" s="72">
        <f>SUM('1:31'!V9)</f>
        <v>0</v>
      </c>
      <c r="W9" s="72">
        <f>SUM('1:31'!W9)</f>
        <v>0</v>
      </c>
      <c r="X9" s="72">
        <f>SUM('1:31'!X9)</f>
        <v>0</v>
      </c>
      <c r="Y9" s="72">
        <f>SUM('1:31'!Y9)</f>
        <v>3000</v>
      </c>
      <c r="Z9" s="72">
        <f>SUM('1:31'!Z9)</f>
        <v>350</v>
      </c>
      <c r="AA9" s="72">
        <f>SUM('1:31'!AA9)</f>
        <v>0</v>
      </c>
      <c r="AB9" s="72">
        <f>SUM('1:31'!AB9)</f>
        <v>0</v>
      </c>
      <c r="AC9" s="72">
        <f>SUM('1:31'!AC9)</f>
        <v>0</v>
      </c>
      <c r="AD9" s="72">
        <f>SUM('1:31'!AD9)</f>
        <v>17000</v>
      </c>
      <c r="AE9" s="72">
        <f>SUM('1:31'!AE9)</f>
        <v>0</v>
      </c>
      <c r="AF9" s="72">
        <f>SUM('1:31'!AF9)</f>
        <v>1000</v>
      </c>
      <c r="AG9" s="72">
        <f>SUM('1:31'!AG9)</f>
        <v>0</v>
      </c>
      <c r="AH9" s="72">
        <f>SUM('1:31'!AH9)</f>
        <v>0</v>
      </c>
      <c r="AI9" s="72">
        <f>SUM('1:31'!AI9)</f>
        <v>0</v>
      </c>
    </row>
    <row r="10" spans="1:35" ht="45.75" customHeight="1">
      <c r="A10" s="67"/>
      <c r="B10" s="67"/>
      <c r="C10" s="70"/>
      <c r="D10" s="69" t="s">
        <v>22</v>
      </c>
      <c r="E10" s="68">
        <f>SUM('1:31'!E10)</f>
        <v>8860</v>
      </c>
      <c r="F10" s="69"/>
      <c r="G10" s="68">
        <f t="shared" si="0"/>
        <v>37041</v>
      </c>
      <c r="H10" s="68">
        <f>SUM('1:31'!H10)</f>
        <v>335</v>
      </c>
      <c r="I10" s="68">
        <f>SUM('1:31'!I10)</f>
        <v>0</v>
      </c>
      <c r="J10" s="71">
        <f>SUM('1:31'!J10)</f>
        <v>0</v>
      </c>
      <c r="K10" s="71">
        <f>SUM('1:31'!K10)</f>
        <v>0</v>
      </c>
      <c r="L10" s="71">
        <f>SUM('1:31'!L10)</f>
        <v>100</v>
      </c>
      <c r="M10" s="71">
        <f>SUM('1:31'!M10)</f>
        <v>13400</v>
      </c>
      <c r="N10" s="72">
        <f>SUM('1:31'!N10)</f>
        <v>5155</v>
      </c>
      <c r="O10" s="72">
        <f>SUM('1:31'!O10)</f>
        <v>250</v>
      </c>
      <c r="P10" s="72">
        <f>SUM('1:31'!P10)</f>
        <v>0</v>
      </c>
      <c r="Q10" s="72">
        <f>SUM('1:31'!Q10)</f>
        <v>710</v>
      </c>
      <c r="R10" s="72">
        <f>SUM('1:31'!R10)</f>
        <v>20</v>
      </c>
      <c r="S10" s="72">
        <f>SUM('1:31'!S10)</f>
        <v>0</v>
      </c>
      <c r="T10" s="72">
        <f>SUM('1:31'!T10)</f>
        <v>0</v>
      </c>
      <c r="U10" s="72">
        <f>SUM('1:31'!U10)</f>
        <v>100</v>
      </c>
      <c r="V10" s="72">
        <f>SUM('1:31'!V10)</f>
        <v>0</v>
      </c>
      <c r="W10" s="72">
        <f>SUM('1:31'!W10)</f>
        <v>0</v>
      </c>
      <c r="X10" s="72">
        <f>SUM('1:31'!X10)</f>
        <v>0</v>
      </c>
      <c r="Y10" s="72">
        <f>SUM('1:31'!Y10)</f>
        <v>5000</v>
      </c>
      <c r="Z10" s="72">
        <f>SUM('1:31'!Z10)</f>
        <v>60</v>
      </c>
      <c r="AA10" s="72">
        <f>SUM('1:31'!AA10)</f>
        <v>25</v>
      </c>
      <c r="AB10" s="72">
        <f>SUM('1:31'!AB10)</f>
        <v>0</v>
      </c>
      <c r="AC10" s="72">
        <f>SUM('1:31'!AC10)</f>
        <v>1507</v>
      </c>
      <c r="AD10" s="72">
        <f>SUM('1:31'!AD10)</f>
        <v>0</v>
      </c>
      <c r="AE10" s="72">
        <f>SUM('1:31'!AE10)</f>
        <v>0</v>
      </c>
      <c r="AF10" s="72">
        <f>SUM('1:31'!AF10)</f>
        <v>860</v>
      </c>
      <c r="AG10" s="72">
        <f>SUM('1:31'!AG10)</f>
        <v>9519</v>
      </c>
      <c r="AH10" s="72">
        <f>SUM('1:31'!AH10)</f>
        <v>0</v>
      </c>
      <c r="AI10" s="72">
        <f>SUM('1:31'!AI10)</f>
        <v>0</v>
      </c>
    </row>
    <row r="11" spans="1:35" ht="45.75" customHeight="1">
      <c r="A11" s="67"/>
      <c r="B11" s="67"/>
      <c r="C11" s="73"/>
      <c r="D11" s="69"/>
      <c r="E11" s="68">
        <f>SUM('1:31'!E11)</f>
        <v>0</v>
      </c>
      <c r="F11" s="68"/>
      <c r="G11" s="68">
        <f t="shared" si="0"/>
        <v>52780.5</v>
      </c>
      <c r="H11" s="68">
        <f>SUM('1:31'!H11)</f>
        <v>17985</v>
      </c>
      <c r="I11" s="68">
        <f>SUM('1:31'!I11)</f>
        <v>500</v>
      </c>
      <c r="J11" s="71">
        <f>SUM('1:31'!J11)</f>
        <v>200</v>
      </c>
      <c r="K11" s="71">
        <f>SUM('1:31'!K11)</f>
        <v>0</v>
      </c>
      <c r="L11" s="71">
        <f>SUM('1:31'!L11)</f>
        <v>0</v>
      </c>
      <c r="M11" s="71">
        <f>SUM('1:31'!M11)</f>
        <v>14310</v>
      </c>
      <c r="N11" s="72">
        <f>SUM('1:31'!N11)</f>
        <v>9038</v>
      </c>
      <c r="O11" s="72">
        <f>SUM('1:31'!O11)</f>
        <v>0</v>
      </c>
      <c r="P11" s="72">
        <f>SUM('1:31'!P11)</f>
        <v>0</v>
      </c>
      <c r="Q11" s="72">
        <f>SUM('1:31'!Q11)</f>
        <v>2000</v>
      </c>
      <c r="R11" s="72">
        <f>SUM('1:31'!R11)</f>
        <v>0</v>
      </c>
      <c r="S11" s="72">
        <f>SUM('1:31'!S11)</f>
        <v>0</v>
      </c>
      <c r="T11" s="72">
        <f>SUM('1:31'!T11)</f>
        <v>0</v>
      </c>
      <c r="U11" s="72">
        <f>SUM('1:31'!U11)</f>
        <v>3000</v>
      </c>
      <c r="V11" s="72">
        <f>SUM('1:31'!V11)</f>
        <v>0</v>
      </c>
      <c r="W11" s="72">
        <f>SUM('1:31'!W11)</f>
        <v>3500</v>
      </c>
      <c r="X11" s="72">
        <f>SUM('1:31'!X11)</f>
        <v>0</v>
      </c>
      <c r="Y11" s="72">
        <f>SUM('1:31'!Y11)</f>
        <v>0</v>
      </c>
      <c r="Z11" s="72">
        <f>SUM('1:31'!Z11)</f>
        <v>2000</v>
      </c>
      <c r="AA11" s="72">
        <f>SUM('1:31'!AA11)</f>
        <v>30</v>
      </c>
      <c r="AB11" s="72">
        <f>SUM('1:31'!AB11)</f>
        <v>0</v>
      </c>
      <c r="AC11" s="72">
        <f>SUM('1:31'!AC11)</f>
        <v>217.5</v>
      </c>
      <c r="AD11" s="72">
        <f>SUM('1:31'!AD11)</f>
        <v>0</v>
      </c>
      <c r="AE11" s="72">
        <f>SUM('1:31'!AE11)</f>
        <v>0</v>
      </c>
      <c r="AF11" s="72">
        <f>SUM('1:31'!AF11)</f>
        <v>0</v>
      </c>
      <c r="AG11" s="72">
        <f>SUM('1:31'!AG11)</f>
        <v>0</v>
      </c>
      <c r="AH11" s="72">
        <f>SUM('1:31'!AH11)</f>
        <v>0</v>
      </c>
      <c r="AI11" s="72">
        <f>SUM('1:31'!AI11)</f>
        <v>0</v>
      </c>
    </row>
    <row r="12" spans="1:35" ht="45.75" customHeight="1">
      <c r="A12" s="128">
        <f>E12+E13</f>
        <v>48915</v>
      </c>
      <c r="B12" s="67"/>
      <c r="C12" s="125" t="s">
        <v>27</v>
      </c>
      <c r="D12" s="69" t="s">
        <v>45</v>
      </c>
      <c r="E12" s="68">
        <f>SUM('1:31'!E12)</f>
        <v>35355</v>
      </c>
      <c r="F12" s="68"/>
      <c r="G12" s="68">
        <f t="shared" si="0"/>
        <v>18954</v>
      </c>
      <c r="H12" s="68">
        <f>SUM('1:31'!H12)</f>
        <v>4714</v>
      </c>
      <c r="I12" s="68">
        <f>SUM('1:31'!I12)</f>
        <v>0</v>
      </c>
      <c r="J12" s="71">
        <f>SUM('1:31'!J12)</f>
        <v>0</v>
      </c>
      <c r="K12" s="71">
        <f>SUM('1:31'!K12)</f>
        <v>0</v>
      </c>
      <c r="L12" s="71">
        <f>SUM('1:31'!L12)</f>
        <v>100</v>
      </c>
      <c r="M12" s="71">
        <f>SUM('1:31'!M12)</f>
        <v>5310</v>
      </c>
      <c r="N12" s="72">
        <f>SUM('1:31'!N12)</f>
        <v>65</v>
      </c>
      <c r="O12" s="72">
        <f>SUM('1:31'!O12)</f>
        <v>200</v>
      </c>
      <c r="P12" s="72">
        <f>SUM('1:31'!P12)</f>
        <v>0</v>
      </c>
      <c r="Q12" s="72">
        <f>SUM('1:31'!Q12)</f>
        <v>5600</v>
      </c>
      <c r="R12" s="72">
        <f>SUM('1:31'!R12)</f>
        <v>165</v>
      </c>
      <c r="S12" s="72">
        <f>SUM('1:31'!S12)</f>
        <v>0</v>
      </c>
      <c r="T12" s="72">
        <f>SUM('1:31'!T12)</f>
        <v>0</v>
      </c>
      <c r="U12" s="72">
        <f>SUM('1:31'!U12)</f>
        <v>0</v>
      </c>
      <c r="V12" s="72">
        <f>SUM('1:31'!V12)</f>
        <v>0</v>
      </c>
      <c r="W12" s="72">
        <f>SUM('1:31'!W12)</f>
        <v>0</v>
      </c>
      <c r="X12" s="72">
        <f>SUM('1:31'!X12)</f>
        <v>300</v>
      </c>
      <c r="Y12" s="72">
        <f>SUM('1:31'!Y12)</f>
        <v>0</v>
      </c>
      <c r="Z12" s="72">
        <f>SUM('1:31'!Z12)</f>
        <v>800</v>
      </c>
      <c r="AA12" s="72">
        <f>SUM('1:31'!AA12)</f>
        <v>550</v>
      </c>
      <c r="AB12" s="72">
        <f>SUM('1:31'!AB12)</f>
        <v>0</v>
      </c>
      <c r="AC12" s="72">
        <f>SUM('1:31'!AC12)</f>
        <v>0</v>
      </c>
      <c r="AD12" s="72">
        <f>SUM('1:31'!AD12)</f>
        <v>0</v>
      </c>
      <c r="AE12" s="72">
        <f>SUM('1:31'!AE12)</f>
        <v>0</v>
      </c>
      <c r="AF12" s="72">
        <f>SUM('1:31'!AF12)</f>
        <v>1150</v>
      </c>
      <c r="AG12" s="72">
        <f>SUM('1:31'!AG12)</f>
        <v>0</v>
      </c>
      <c r="AH12" s="72">
        <f>SUM('1:31'!AH12)</f>
        <v>0</v>
      </c>
      <c r="AI12" s="72">
        <f>SUM('1:31'!AI12)</f>
        <v>0</v>
      </c>
    </row>
    <row r="13" spans="1:35" ht="45.75" customHeight="1">
      <c r="A13" s="136"/>
      <c r="B13" s="67"/>
      <c r="C13" s="127"/>
      <c r="D13" s="69" t="s">
        <v>46</v>
      </c>
      <c r="E13" s="68">
        <f>SUM('1:31'!E13)</f>
        <v>13560</v>
      </c>
      <c r="F13" s="68"/>
      <c r="G13" s="68">
        <f t="shared" si="0"/>
        <v>161533</v>
      </c>
      <c r="H13" s="68">
        <f>SUM('1:31'!H13)</f>
        <v>3500</v>
      </c>
      <c r="I13" s="68">
        <f>SUM('1:31'!I13)</f>
        <v>100</v>
      </c>
      <c r="J13" s="71">
        <f>SUM('1:31'!J13)</f>
        <v>1700</v>
      </c>
      <c r="K13" s="71">
        <f>SUM('1:31'!K13)</f>
        <v>0</v>
      </c>
      <c r="L13" s="71">
        <f>SUM('1:31'!L13)</f>
        <v>0</v>
      </c>
      <c r="M13" s="71">
        <f>SUM('1:31'!M13)</f>
        <v>4050</v>
      </c>
      <c r="N13" s="72">
        <f>SUM('1:31'!N13)</f>
        <v>142103</v>
      </c>
      <c r="O13" s="72">
        <f>SUM('1:31'!O13)</f>
        <v>0</v>
      </c>
      <c r="P13" s="72">
        <f>SUM('1:31'!P13)</f>
        <v>0</v>
      </c>
      <c r="Q13" s="72">
        <f>SUM('1:31'!Q13)</f>
        <v>0</v>
      </c>
      <c r="R13" s="72">
        <f>SUM('1:31'!R13)</f>
        <v>0</v>
      </c>
      <c r="S13" s="72">
        <f>SUM('1:31'!S13)</f>
        <v>740</v>
      </c>
      <c r="T13" s="72">
        <f>SUM('1:31'!T13)</f>
        <v>440</v>
      </c>
      <c r="U13" s="72">
        <f>SUM('1:31'!U13)</f>
        <v>5000</v>
      </c>
      <c r="V13" s="72">
        <f>SUM('1:31'!V13)</f>
        <v>0</v>
      </c>
      <c r="W13" s="72">
        <f>SUM('1:31'!W13)</f>
        <v>2200</v>
      </c>
      <c r="X13" s="72">
        <f>SUM('1:31'!X13)</f>
        <v>0</v>
      </c>
      <c r="Y13" s="72">
        <f>SUM('1:31'!Y13)</f>
        <v>1000</v>
      </c>
      <c r="Z13" s="72">
        <f>SUM('1:31'!Z13)</f>
        <v>400</v>
      </c>
      <c r="AA13" s="72">
        <f>SUM('1:31'!AA13)</f>
        <v>0</v>
      </c>
      <c r="AB13" s="72">
        <f>SUM('1:31'!AB13)</f>
        <v>0</v>
      </c>
      <c r="AC13" s="72">
        <f>SUM('1:31'!AC13)</f>
        <v>0</v>
      </c>
      <c r="AD13" s="72">
        <f>SUM('1:31'!AD13)</f>
        <v>0</v>
      </c>
      <c r="AE13" s="72">
        <f>SUM('1:31'!AE13)</f>
        <v>0</v>
      </c>
      <c r="AF13" s="72">
        <f>SUM('1:31'!AF13)</f>
        <v>300</v>
      </c>
      <c r="AG13" s="72">
        <f>SUM('1:31'!AG13)</f>
        <v>0</v>
      </c>
      <c r="AH13" s="72">
        <f>SUM('1:31'!AH13)</f>
        <v>0</v>
      </c>
      <c r="AI13" s="72">
        <f>SUM('1:31'!AI13)</f>
        <v>0</v>
      </c>
    </row>
    <row r="14" spans="1:35" ht="45.75" customHeight="1">
      <c r="A14" s="128">
        <f>E14+E15</f>
        <v>6050</v>
      </c>
      <c r="B14" s="67"/>
      <c r="C14" s="125" t="s">
        <v>97</v>
      </c>
      <c r="D14" s="69" t="s">
        <v>98</v>
      </c>
      <c r="E14" s="68">
        <f>SUM('1:31'!E14)</f>
        <v>4750</v>
      </c>
      <c r="F14" s="68"/>
      <c r="G14" s="68">
        <f t="shared" si="0"/>
        <v>55985</v>
      </c>
      <c r="H14" s="68">
        <f>SUM('1:31'!H14)</f>
        <v>5000</v>
      </c>
      <c r="I14" s="68">
        <f>SUM('1:31'!I14)</f>
        <v>0</v>
      </c>
      <c r="J14" s="71">
        <f>SUM('1:31'!J14)</f>
        <v>1300</v>
      </c>
      <c r="K14" s="71">
        <f>SUM('1:31'!K14)</f>
        <v>0</v>
      </c>
      <c r="L14" s="71">
        <f>SUM('1:31'!L14)</f>
        <v>0</v>
      </c>
      <c r="M14" s="71">
        <f>SUM('1:31'!M14)</f>
        <v>30030</v>
      </c>
      <c r="N14" s="72">
        <f>SUM('1:31'!N14)</f>
        <v>2170</v>
      </c>
      <c r="O14" s="72">
        <f>SUM('1:31'!O14)</f>
        <v>1950</v>
      </c>
      <c r="P14" s="72">
        <f>SUM('1:31'!P14)</f>
        <v>0</v>
      </c>
      <c r="Q14" s="72">
        <f>SUM('1:31'!Q14)</f>
        <v>4000</v>
      </c>
      <c r="R14" s="72">
        <f>SUM('1:31'!R14)</f>
        <v>140</v>
      </c>
      <c r="S14" s="72">
        <f>SUM('1:31'!S14)</f>
        <v>0</v>
      </c>
      <c r="T14" s="72">
        <f>SUM('1:31'!T14)</f>
        <v>0</v>
      </c>
      <c r="U14" s="72">
        <f>SUM('1:31'!U14)</f>
        <v>0</v>
      </c>
      <c r="V14" s="72">
        <f>SUM('1:31'!V14)</f>
        <v>7000</v>
      </c>
      <c r="W14" s="72">
        <f>SUM('1:31'!W14)</f>
        <v>0</v>
      </c>
      <c r="X14" s="72">
        <f>SUM('1:31'!X14)</f>
        <v>0</v>
      </c>
      <c r="Y14" s="72">
        <f>SUM('1:31'!Y14)</f>
        <v>2000</v>
      </c>
      <c r="Z14" s="72">
        <f>SUM('1:31'!Z14)</f>
        <v>350</v>
      </c>
      <c r="AA14" s="72">
        <f>SUM('1:31'!AA14)</f>
        <v>45</v>
      </c>
      <c r="AB14" s="72">
        <f>SUM('1:31'!AB14)</f>
        <v>0</v>
      </c>
      <c r="AC14" s="72">
        <f>SUM('1:31'!AC14)</f>
        <v>0</v>
      </c>
      <c r="AD14" s="72">
        <f>SUM('1:31'!AD14)</f>
        <v>0</v>
      </c>
      <c r="AE14" s="72">
        <f>SUM('1:31'!AE14)</f>
        <v>0</v>
      </c>
      <c r="AF14" s="72">
        <f>SUM('1:31'!AF14)</f>
        <v>0</v>
      </c>
      <c r="AG14" s="72">
        <f>SUM('1:31'!AG14)</f>
        <v>2000</v>
      </c>
      <c r="AH14" s="72">
        <f>SUM('1:31'!AH14)</f>
        <v>0</v>
      </c>
      <c r="AI14" s="72">
        <f>SUM('1:31'!AI14)</f>
        <v>0</v>
      </c>
    </row>
    <row r="15" spans="1:35" ht="45.75" customHeight="1">
      <c r="A15" s="136"/>
      <c r="B15" s="67"/>
      <c r="C15" s="127"/>
      <c r="D15" s="69" t="s">
        <v>99</v>
      </c>
      <c r="E15" s="68">
        <f>SUM('1:31'!E15)</f>
        <v>1300</v>
      </c>
      <c r="F15" s="68"/>
      <c r="G15" s="68">
        <f t="shared" si="0"/>
        <v>17124</v>
      </c>
      <c r="H15" s="68">
        <f>SUM('1:31'!H15)</f>
        <v>2200</v>
      </c>
      <c r="I15" s="68">
        <f>SUM('1:31'!I15)</f>
        <v>0</v>
      </c>
      <c r="J15" s="71">
        <f>SUM('1:31'!J15)</f>
        <v>400</v>
      </c>
      <c r="K15" s="71">
        <f>SUM('1:31'!K15)</f>
        <v>0</v>
      </c>
      <c r="L15" s="71">
        <f>SUM('1:31'!L15)</f>
        <v>800</v>
      </c>
      <c r="M15" s="71">
        <f>SUM('1:31'!M15)</f>
        <v>2630</v>
      </c>
      <c r="N15" s="72">
        <f>SUM('1:31'!N15)</f>
        <v>3345</v>
      </c>
      <c r="O15" s="72">
        <f>SUM('1:31'!O15)</f>
        <v>0</v>
      </c>
      <c r="P15" s="72">
        <f>SUM('1:31'!P15)</f>
        <v>0</v>
      </c>
      <c r="Q15" s="72">
        <f>SUM('1:31'!Q15)</f>
        <v>0</v>
      </c>
      <c r="R15" s="72">
        <f>SUM('1:31'!R15)</f>
        <v>110</v>
      </c>
      <c r="S15" s="72">
        <f>SUM('1:31'!S15)</f>
        <v>0</v>
      </c>
      <c r="T15" s="72">
        <f>SUM('1:31'!T15)</f>
        <v>815</v>
      </c>
      <c r="U15" s="72">
        <f>SUM('1:31'!U15)</f>
        <v>0</v>
      </c>
      <c r="V15" s="72">
        <f>SUM('1:31'!V15)</f>
        <v>0</v>
      </c>
      <c r="W15" s="72">
        <f>SUM('1:31'!W15)</f>
        <v>0</v>
      </c>
      <c r="X15" s="72">
        <f>SUM('1:31'!X15)</f>
        <v>0</v>
      </c>
      <c r="Y15" s="72">
        <f>SUM('1:31'!Y15)</f>
        <v>3000</v>
      </c>
      <c r="Z15" s="72">
        <f>SUM('1:31'!Z15)</f>
        <v>1344</v>
      </c>
      <c r="AA15" s="72">
        <f>SUM('1:31'!AA15)</f>
        <v>50</v>
      </c>
      <c r="AB15" s="72">
        <f>SUM('1:31'!AB15)</f>
        <v>0</v>
      </c>
      <c r="AC15" s="72">
        <f>SUM('1:31'!AC15)</f>
        <v>0</v>
      </c>
      <c r="AD15" s="72">
        <f>SUM('1:31'!AD15)</f>
        <v>0</v>
      </c>
      <c r="AE15" s="72">
        <f>SUM('1:31'!AE15)</f>
        <v>0</v>
      </c>
      <c r="AF15" s="72">
        <f>SUM('1:31'!AF15)</f>
        <v>2430</v>
      </c>
      <c r="AG15" s="72">
        <f>SUM('1:31'!AG15)</f>
        <v>0</v>
      </c>
      <c r="AH15" s="72">
        <f>SUM('1:31'!AH15)</f>
        <v>0</v>
      </c>
      <c r="AI15" s="72">
        <f>SUM('1:31'!AI15)</f>
        <v>0</v>
      </c>
    </row>
    <row r="16" spans="1:35" ht="45.75" customHeight="1">
      <c r="A16" s="67"/>
      <c r="B16" s="67"/>
      <c r="C16" s="70"/>
      <c r="D16" s="69" t="s">
        <v>90</v>
      </c>
      <c r="E16" s="68">
        <f>SUM('1:31'!E16)</f>
        <v>490795</v>
      </c>
      <c r="F16" s="68"/>
      <c r="G16" s="68">
        <f t="shared" si="0"/>
        <v>41255</v>
      </c>
      <c r="H16" s="68">
        <f>SUM('1:31'!H16)</f>
        <v>0</v>
      </c>
      <c r="I16" s="68">
        <f>SUM('1:31'!I16)</f>
        <v>0</v>
      </c>
      <c r="J16" s="71">
        <f>SUM('1:31'!J16)</f>
        <v>0</v>
      </c>
      <c r="K16" s="71">
        <f>SUM('1:31'!K16)</f>
        <v>0</v>
      </c>
      <c r="L16" s="71">
        <f>SUM('1:31'!L16)</f>
        <v>0</v>
      </c>
      <c r="M16" s="71">
        <f>SUM('1:31'!M16)</f>
        <v>28160</v>
      </c>
      <c r="N16" s="72">
        <f>SUM('1:31'!N16)</f>
        <v>6885</v>
      </c>
      <c r="O16" s="72">
        <f>SUM('1:31'!O16)</f>
        <v>0</v>
      </c>
      <c r="P16" s="72">
        <f>SUM('1:31'!P16)</f>
        <v>0</v>
      </c>
      <c r="Q16" s="72">
        <f>SUM('1:31'!Q16)</f>
        <v>0</v>
      </c>
      <c r="R16" s="72">
        <f>SUM('1:31'!R16)</f>
        <v>15</v>
      </c>
      <c r="S16" s="72">
        <f>SUM('1:31'!S16)</f>
        <v>0</v>
      </c>
      <c r="T16" s="72">
        <f>SUM('1:31'!T16)</f>
        <v>200</v>
      </c>
      <c r="U16" s="72">
        <f>SUM('1:31'!U16)</f>
        <v>5000</v>
      </c>
      <c r="V16" s="72">
        <f>SUM('1:31'!V16)</f>
        <v>0</v>
      </c>
      <c r="W16" s="72">
        <f>SUM('1:31'!W16)</f>
        <v>0</v>
      </c>
      <c r="X16" s="72">
        <f>SUM('1:31'!X16)</f>
        <v>0</v>
      </c>
      <c r="Y16" s="72">
        <f>SUM('1:31'!Y16)</f>
        <v>0</v>
      </c>
      <c r="Z16" s="72">
        <f>SUM('1:31'!Z16)</f>
        <v>500</v>
      </c>
      <c r="AA16" s="72">
        <f>SUM('1:31'!AA16)</f>
        <v>95</v>
      </c>
      <c r="AB16" s="72">
        <f>SUM('1:31'!AB16)</f>
        <v>0</v>
      </c>
      <c r="AC16" s="72">
        <f>SUM('1:31'!AC16)</f>
        <v>0</v>
      </c>
      <c r="AD16" s="72">
        <f>SUM('1:31'!AD16)</f>
        <v>0</v>
      </c>
      <c r="AE16" s="72">
        <f>SUM('1:31'!AE16)</f>
        <v>0</v>
      </c>
      <c r="AF16" s="72">
        <f>SUM('1:31'!AF16)</f>
        <v>0</v>
      </c>
      <c r="AG16" s="72">
        <f>SUM('1:31'!AG16)</f>
        <v>400</v>
      </c>
      <c r="AH16" s="72">
        <f>SUM('1:31'!AH16)</f>
        <v>0</v>
      </c>
      <c r="AI16" s="72">
        <f>SUM('1:31'!AI16)</f>
        <v>0</v>
      </c>
    </row>
    <row r="17" spans="1:35" ht="64.5" customHeight="1">
      <c r="A17" s="67"/>
      <c r="B17" s="67" t="s">
        <v>471</v>
      </c>
      <c r="C17" s="70"/>
      <c r="D17" s="69" t="s">
        <v>381</v>
      </c>
      <c r="E17" s="68">
        <f>SUM('1:31'!E17)</f>
        <v>83346</v>
      </c>
      <c r="F17" s="68"/>
      <c r="G17" s="68">
        <f t="shared" si="0"/>
        <v>76150</v>
      </c>
      <c r="H17" s="68">
        <f>SUM('1:31'!H17)</f>
        <v>57240</v>
      </c>
      <c r="I17" s="68">
        <f>SUM('1:31'!I17)</f>
        <v>0</v>
      </c>
      <c r="J17" s="71">
        <f>SUM('1:31'!J17)</f>
        <v>4300</v>
      </c>
      <c r="K17" s="71">
        <f>SUM('1:31'!K17)</f>
        <v>0</v>
      </c>
      <c r="L17" s="71">
        <f>SUM('1:31'!L17)</f>
        <v>0</v>
      </c>
      <c r="M17" s="71">
        <f>SUM('1:31'!M17)</f>
        <v>6205</v>
      </c>
      <c r="N17" s="72">
        <f>SUM('1:31'!N17)</f>
        <v>55</v>
      </c>
      <c r="O17" s="72">
        <f>SUM('1:31'!O17)</f>
        <v>100</v>
      </c>
      <c r="P17" s="72">
        <f>SUM('1:31'!P17)</f>
        <v>0</v>
      </c>
      <c r="Q17" s="72">
        <f>SUM('1:31'!Q17)</f>
        <v>2000</v>
      </c>
      <c r="R17" s="72">
        <f>SUM('1:31'!R17)</f>
        <v>250</v>
      </c>
      <c r="S17" s="72">
        <f>SUM('1:31'!S17)</f>
        <v>0</v>
      </c>
      <c r="T17" s="72">
        <f>SUM('1:31'!T17)</f>
        <v>350</v>
      </c>
      <c r="U17" s="72">
        <f>SUM('1:31'!U17)</f>
        <v>0</v>
      </c>
      <c r="V17" s="72">
        <f>SUM('1:31'!V17)</f>
        <v>0</v>
      </c>
      <c r="W17" s="72">
        <f>SUM('1:31'!W17)</f>
        <v>2500</v>
      </c>
      <c r="X17" s="72">
        <f>SUM('1:31'!X17)</f>
        <v>0</v>
      </c>
      <c r="Y17" s="72">
        <f>SUM('1:31'!Y17)</f>
        <v>0</v>
      </c>
      <c r="Z17" s="72">
        <f>SUM('1:31'!Z17)</f>
        <v>1150</v>
      </c>
      <c r="AA17" s="72">
        <f>SUM('1:31'!AA17)</f>
        <v>0</v>
      </c>
      <c r="AB17" s="72">
        <f>SUM('1:31'!AB17)</f>
        <v>0</v>
      </c>
      <c r="AC17" s="72">
        <f>SUM('1:31'!AC17)</f>
        <v>0</v>
      </c>
      <c r="AD17" s="72">
        <f>SUM('1:31'!AD17)</f>
        <v>2000</v>
      </c>
      <c r="AE17" s="72">
        <f>SUM('1:31'!AE17)</f>
        <v>0</v>
      </c>
      <c r="AF17" s="72">
        <f>SUM('1:31'!AF17)</f>
        <v>0</v>
      </c>
      <c r="AG17" s="72">
        <f>SUM('1:31'!AG17)</f>
        <v>0</v>
      </c>
      <c r="AH17" s="72">
        <f>SUM('1:31'!AH17)</f>
        <v>0</v>
      </c>
      <c r="AI17" s="72">
        <f>SUM('1:31'!AI17)</f>
        <v>0</v>
      </c>
    </row>
    <row r="18" spans="1:35" ht="45.75" customHeight="1">
      <c r="A18" s="67"/>
      <c r="B18" s="67"/>
      <c r="C18" s="70"/>
      <c r="D18" s="69" t="s">
        <v>61</v>
      </c>
      <c r="E18" s="68">
        <f>SUM('1:31'!E18)</f>
        <v>215</v>
      </c>
      <c r="F18" s="68"/>
      <c r="G18" s="68">
        <f t="shared" si="0"/>
        <v>13144</v>
      </c>
      <c r="H18" s="68">
        <f>SUM('1:31'!H18)</f>
        <v>0</v>
      </c>
      <c r="I18" s="68">
        <f>SUM('1:31'!I18)</f>
        <v>4000</v>
      </c>
      <c r="J18" s="71">
        <f>SUM('1:31'!J18)</f>
        <v>1500</v>
      </c>
      <c r="K18" s="71">
        <f>SUM('1:31'!K18)</f>
        <v>0</v>
      </c>
      <c r="L18" s="71">
        <f>SUM('1:31'!L18)</f>
        <v>1100</v>
      </c>
      <c r="M18" s="71">
        <f>SUM('1:31'!M18)</f>
        <v>5039</v>
      </c>
      <c r="N18" s="72">
        <f>SUM('1:31'!N18)</f>
        <v>555</v>
      </c>
      <c r="O18" s="72">
        <f>SUM('1:31'!O18)</f>
        <v>50</v>
      </c>
      <c r="P18" s="72">
        <f>SUM('1:31'!P18)</f>
        <v>0</v>
      </c>
      <c r="Q18" s="72">
        <f>SUM('1:31'!Q18)</f>
        <v>0</v>
      </c>
      <c r="R18" s="72">
        <f>SUM('1:31'!R18)</f>
        <v>0</v>
      </c>
      <c r="S18" s="72">
        <f>SUM('1:31'!S18)</f>
        <v>0</v>
      </c>
      <c r="T18" s="72">
        <f>SUM('1:31'!T18)</f>
        <v>0</v>
      </c>
      <c r="U18" s="72">
        <f>SUM('1:31'!U18)</f>
        <v>0</v>
      </c>
      <c r="V18" s="72">
        <f>SUM('1:31'!V18)</f>
        <v>0</v>
      </c>
      <c r="W18" s="72">
        <f>SUM('1:31'!W18)</f>
        <v>0</v>
      </c>
      <c r="X18" s="72">
        <f>SUM('1:31'!X18)</f>
        <v>0</v>
      </c>
      <c r="Y18" s="72">
        <f>SUM('1:31'!Y18)</f>
        <v>0</v>
      </c>
      <c r="Z18" s="72">
        <f>SUM('1:31'!Z18)</f>
        <v>900</v>
      </c>
      <c r="AA18" s="72">
        <f>SUM('1:31'!AA18)</f>
        <v>0</v>
      </c>
      <c r="AB18" s="72">
        <f>SUM('1:31'!AB18)</f>
        <v>0</v>
      </c>
      <c r="AC18" s="72">
        <f>SUM('1:31'!AC18)</f>
        <v>0</v>
      </c>
      <c r="AD18" s="72">
        <f>SUM('1:31'!AD18)</f>
        <v>0</v>
      </c>
      <c r="AE18" s="72">
        <f>SUM('1:31'!AE18)</f>
        <v>0</v>
      </c>
      <c r="AF18" s="72">
        <f>SUM('1:31'!AF18)</f>
        <v>0</v>
      </c>
      <c r="AG18" s="72">
        <f>SUM('1:31'!AG18)</f>
        <v>0</v>
      </c>
      <c r="AH18" s="72">
        <f>SUM('1:31'!AH18)</f>
        <v>0</v>
      </c>
      <c r="AI18" s="72">
        <f>SUM('1:31'!AI18)</f>
        <v>0</v>
      </c>
    </row>
    <row r="19" spans="1:35" ht="45.75" customHeight="1">
      <c r="A19" s="67"/>
      <c r="B19" s="67"/>
      <c r="C19" s="70"/>
      <c r="D19" s="69" t="s">
        <v>172</v>
      </c>
      <c r="E19" s="68">
        <f>SUM('1:31'!E19)</f>
        <v>4300</v>
      </c>
      <c r="F19" s="68"/>
      <c r="G19" s="68">
        <f t="shared" si="0"/>
        <v>53550</v>
      </c>
      <c r="H19" s="68">
        <f>SUM('1:31'!H19)</f>
        <v>8000</v>
      </c>
      <c r="I19" s="68">
        <f>SUM('1:31'!I19)</f>
        <v>0</v>
      </c>
      <c r="J19" s="71">
        <f>SUM('1:31'!J19)</f>
        <v>1000</v>
      </c>
      <c r="K19" s="71">
        <f>SUM('1:31'!K19)</f>
        <v>0</v>
      </c>
      <c r="L19" s="71">
        <f>SUM('1:31'!L19)</f>
        <v>300</v>
      </c>
      <c r="M19" s="71">
        <f>SUM('1:31'!M19)</f>
        <v>10350</v>
      </c>
      <c r="N19" s="72">
        <f>SUM('1:31'!N19)</f>
        <v>4830</v>
      </c>
      <c r="O19" s="72">
        <f>SUM('1:31'!O19)</f>
        <v>0</v>
      </c>
      <c r="P19" s="72">
        <f>SUM('1:31'!P19)</f>
        <v>0</v>
      </c>
      <c r="Q19" s="72">
        <f>SUM('1:31'!Q19)</f>
        <v>500</v>
      </c>
      <c r="R19" s="72">
        <f>SUM('1:31'!R19)</f>
        <v>0</v>
      </c>
      <c r="S19" s="72">
        <f>SUM('1:31'!S19)</f>
        <v>0</v>
      </c>
      <c r="T19" s="72">
        <f>SUM('1:31'!T19)</f>
        <v>3570</v>
      </c>
      <c r="U19" s="72">
        <f>SUM('1:31'!U19)</f>
        <v>0</v>
      </c>
      <c r="V19" s="72">
        <f>SUM('1:31'!V19)</f>
        <v>0</v>
      </c>
      <c r="W19" s="72">
        <f>SUM('1:31'!W19)</f>
        <v>0</v>
      </c>
      <c r="X19" s="72">
        <f>SUM('1:31'!X19)</f>
        <v>0</v>
      </c>
      <c r="Y19" s="72">
        <f>SUM('1:31'!Y19)</f>
        <v>0</v>
      </c>
      <c r="Z19" s="72">
        <f>SUM('1:31'!Z19)</f>
        <v>0</v>
      </c>
      <c r="AA19" s="72">
        <f>SUM('1:31'!AA19)</f>
        <v>0</v>
      </c>
      <c r="AB19" s="72">
        <f>SUM('1:31'!AB19)</f>
        <v>0</v>
      </c>
      <c r="AC19" s="72">
        <f>SUM('1:31'!AC19)</f>
        <v>0</v>
      </c>
      <c r="AD19" s="72">
        <f>SUM('1:31'!AD19)</f>
        <v>0</v>
      </c>
      <c r="AE19" s="72">
        <f>SUM('1:31'!AE19)</f>
        <v>25000</v>
      </c>
      <c r="AF19" s="72">
        <f>SUM('1:31'!AF19)</f>
        <v>0</v>
      </c>
      <c r="AG19" s="72">
        <f>SUM('1:31'!AG19)</f>
        <v>0</v>
      </c>
      <c r="AH19" s="72">
        <f>SUM('1:31'!AH19)</f>
        <v>0</v>
      </c>
      <c r="AI19" s="72">
        <f>SUM('1:31'!AI19)</f>
        <v>0</v>
      </c>
    </row>
    <row r="20" spans="1:35" ht="45.75" customHeight="1">
      <c r="A20" s="67"/>
      <c r="B20" s="67"/>
      <c r="C20" s="70"/>
      <c r="D20" s="69" t="s">
        <v>92</v>
      </c>
      <c r="E20" s="68">
        <f>SUM('1:31'!E20)</f>
        <v>34278</v>
      </c>
      <c r="F20" s="68"/>
      <c r="G20" s="68">
        <f t="shared" si="0"/>
        <v>15640</v>
      </c>
      <c r="H20" s="68">
        <f>SUM('1:31'!H20)</f>
        <v>0</v>
      </c>
      <c r="I20" s="68">
        <f>SUM('1:31'!I20)</f>
        <v>0</v>
      </c>
      <c r="J20" s="71">
        <f>SUM('1:31'!J20)</f>
        <v>0</v>
      </c>
      <c r="K20" s="71">
        <f>SUM('1:31'!K20)</f>
        <v>0</v>
      </c>
      <c r="L20" s="71">
        <f>SUM('1:31'!L20)</f>
        <v>600</v>
      </c>
      <c r="M20" s="71">
        <f>SUM('1:31'!M20)</f>
        <v>4150</v>
      </c>
      <c r="N20" s="72">
        <f>SUM('1:31'!N20)</f>
        <v>1590</v>
      </c>
      <c r="O20" s="72">
        <f>SUM('1:31'!O20)</f>
        <v>0</v>
      </c>
      <c r="P20" s="72">
        <f>SUM('1:31'!P20)</f>
        <v>0</v>
      </c>
      <c r="Q20" s="72">
        <f>SUM('1:31'!Q20)</f>
        <v>0</v>
      </c>
      <c r="R20" s="72">
        <f>SUM('1:31'!R20)</f>
        <v>0</v>
      </c>
      <c r="S20" s="72">
        <f>SUM('1:31'!S20)</f>
        <v>0</v>
      </c>
      <c r="T20" s="72">
        <f>SUM('1:31'!T20)</f>
        <v>0</v>
      </c>
      <c r="U20" s="72">
        <f>SUM('1:31'!U20)</f>
        <v>300</v>
      </c>
      <c r="V20" s="72">
        <f>SUM('1:31'!V20)</f>
        <v>0</v>
      </c>
      <c r="W20" s="72">
        <f>SUM('1:31'!W20)</f>
        <v>0</v>
      </c>
      <c r="X20" s="72">
        <f>SUM('1:31'!X20)</f>
        <v>0</v>
      </c>
      <c r="Y20" s="72">
        <f>SUM('1:31'!Y20)</f>
        <v>4000</v>
      </c>
      <c r="Z20" s="72">
        <f>SUM('1:31'!Z20)</f>
        <v>0</v>
      </c>
      <c r="AA20" s="72">
        <f>SUM('1:31'!AA20)</f>
        <v>0</v>
      </c>
      <c r="AB20" s="72">
        <f>SUM('1:31'!AB20)</f>
        <v>0</v>
      </c>
      <c r="AC20" s="72">
        <f>SUM('1:31'!AC20)</f>
        <v>0</v>
      </c>
      <c r="AD20" s="72">
        <f>SUM('1:31'!AD20)</f>
        <v>5000</v>
      </c>
      <c r="AE20" s="72">
        <f>SUM('1:31'!AE20)</f>
        <v>0</v>
      </c>
      <c r="AF20" s="72">
        <f>SUM('1:31'!AF20)</f>
        <v>0</v>
      </c>
      <c r="AG20" s="72">
        <f>SUM('1:31'!AG20)</f>
        <v>0</v>
      </c>
      <c r="AH20" s="72">
        <f>SUM('1:31'!AH20)</f>
        <v>0</v>
      </c>
      <c r="AI20" s="72">
        <f>SUM('1:31'!AI20)</f>
        <v>0</v>
      </c>
    </row>
    <row r="21" spans="1:35" ht="45.75" customHeight="1">
      <c r="A21" s="67"/>
      <c r="B21" s="67"/>
      <c r="C21" s="70"/>
      <c r="D21" s="69" t="s">
        <v>96</v>
      </c>
      <c r="E21" s="68">
        <f>SUM('1:31'!E21)</f>
        <v>20658</v>
      </c>
      <c r="F21" s="68"/>
      <c r="G21" s="68">
        <f t="shared" si="0"/>
        <v>22056</v>
      </c>
      <c r="H21" s="68">
        <f>SUM('1:31'!H21)</f>
        <v>0</v>
      </c>
      <c r="I21" s="68">
        <f>SUM('1:31'!I21)</f>
        <v>4000</v>
      </c>
      <c r="J21" s="71">
        <f>SUM('1:31'!J21)</f>
        <v>0</v>
      </c>
      <c r="K21" s="71">
        <f>SUM('1:31'!K21)</f>
        <v>0</v>
      </c>
      <c r="L21" s="71">
        <f>SUM('1:31'!L21)</f>
        <v>200</v>
      </c>
      <c r="M21" s="71">
        <f>SUM('1:31'!M21)</f>
        <v>10500</v>
      </c>
      <c r="N21" s="72">
        <f>SUM('1:31'!N21)</f>
        <v>4956</v>
      </c>
      <c r="O21" s="72">
        <f>SUM('1:31'!O21)</f>
        <v>0</v>
      </c>
      <c r="P21" s="72">
        <f>SUM('1:31'!P21)</f>
        <v>0</v>
      </c>
      <c r="Q21" s="72">
        <f>SUM('1:31'!Q21)</f>
        <v>0</v>
      </c>
      <c r="R21" s="72">
        <f>SUM('1:31'!R21)</f>
        <v>0</v>
      </c>
      <c r="S21" s="72">
        <f>SUM('1:31'!S21)</f>
        <v>0</v>
      </c>
      <c r="T21" s="72">
        <f>SUM('1:31'!T21)</f>
        <v>400</v>
      </c>
      <c r="U21" s="72">
        <f>SUM('1:31'!U21)</f>
        <v>0</v>
      </c>
      <c r="V21" s="72">
        <f>SUM('1:31'!V21)</f>
        <v>0</v>
      </c>
      <c r="W21" s="72">
        <f>SUM('1:31'!W21)</f>
        <v>0</v>
      </c>
      <c r="X21" s="72">
        <f>SUM('1:31'!X21)</f>
        <v>0</v>
      </c>
      <c r="Y21" s="72">
        <f>SUM('1:31'!Y21)</f>
        <v>2000</v>
      </c>
      <c r="Z21" s="72">
        <f>SUM('1:31'!Z21)</f>
        <v>0</v>
      </c>
      <c r="AA21" s="72">
        <f>SUM('1:31'!AA21)</f>
        <v>0</v>
      </c>
      <c r="AB21" s="72">
        <f>SUM('1:31'!AB21)</f>
        <v>0</v>
      </c>
      <c r="AC21" s="72">
        <f>SUM('1:31'!AC21)</f>
        <v>0</v>
      </c>
      <c r="AD21" s="72">
        <f>SUM('1:31'!AD21)</f>
        <v>0</v>
      </c>
      <c r="AE21" s="72">
        <f>SUM('1:31'!AE21)</f>
        <v>0</v>
      </c>
      <c r="AF21" s="72">
        <f>SUM('1:31'!AF21)</f>
        <v>0</v>
      </c>
      <c r="AG21" s="72">
        <f>SUM('1:31'!AG21)</f>
        <v>0</v>
      </c>
      <c r="AH21" s="72">
        <f>SUM('1:31'!AH21)</f>
        <v>0</v>
      </c>
      <c r="AI21" s="72">
        <f>SUM('1:31'!AI21)</f>
        <v>0</v>
      </c>
    </row>
    <row r="22" spans="1:35" ht="45.75" customHeight="1">
      <c r="A22" s="67"/>
      <c r="B22" s="67"/>
      <c r="C22" s="70"/>
      <c r="D22" s="69" t="s">
        <v>447</v>
      </c>
      <c r="E22" s="68">
        <f>SUM('1:31'!E22)</f>
        <v>2245</v>
      </c>
      <c r="F22" s="68"/>
      <c r="G22" s="68">
        <f t="shared" si="0"/>
        <v>12545</v>
      </c>
      <c r="H22" s="68">
        <f>SUM('1:31'!H22)</f>
        <v>0</v>
      </c>
      <c r="I22" s="68">
        <f>SUM('1:31'!I22)</f>
        <v>0</v>
      </c>
      <c r="J22" s="71">
        <f>SUM('1:31'!J22)</f>
        <v>0</v>
      </c>
      <c r="K22" s="71">
        <f>SUM('1:31'!K22)</f>
        <v>0</v>
      </c>
      <c r="L22" s="71">
        <f>SUM('1:31'!L22)</f>
        <v>0</v>
      </c>
      <c r="M22" s="71">
        <f>SUM('1:31'!M22)</f>
        <v>8345</v>
      </c>
      <c r="N22" s="72">
        <f>SUM('1:31'!N22)</f>
        <v>0</v>
      </c>
      <c r="O22" s="72">
        <f>SUM('1:31'!O22)</f>
        <v>0</v>
      </c>
      <c r="P22" s="72">
        <f>SUM('1:31'!P22)</f>
        <v>0</v>
      </c>
      <c r="Q22" s="72">
        <f>SUM('1:31'!Q22)</f>
        <v>0</v>
      </c>
      <c r="R22" s="72">
        <f>SUM('1:31'!R22)</f>
        <v>0</v>
      </c>
      <c r="S22" s="72">
        <f>SUM('1:31'!S22)</f>
        <v>0</v>
      </c>
      <c r="T22" s="72">
        <f>SUM('1:31'!T22)</f>
        <v>0</v>
      </c>
      <c r="U22" s="72">
        <f>SUM('1:31'!U22)</f>
        <v>0</v>
      </c>
      <c r="V22" s="72">
        <f>SUM('1:31'!V22)</f>
        <v>0</v>
      </c>
      <c r="W22" s="72">
        <f>SUM('1:31'!W22)</f>
        <v>0</v>
      </c>
      <c r="X22" s="72">
        <f>SUM('1:31'!X22)</f>
        <v>0</v>
      </c>
      <c r="Y22" s="72">
        <f>SUM('1:31'!Y22)</f>
        <v>0</v>
      </c>
      <c r="Z22" s="72">
        <f>SUM('1:31'!Z22)</f>
        <v>500</v>
      </c>
      <c r="AA22" s="72">
        <f>SUM('1:31'!AA22)</f>
        <v>100</v>
      </c>
      <c r="AB22" s="72">
        <f>SUM('1:31'!AB22)</f>
        <v>0</v>
      </c>
      <c r="AC22" s="72">
        <f>SUM('1:31'!AC22)</f>
        <v>0</v>
      </c>
      <c r="AD22" s="72">
        <f>SUM('1:31'!AD22)</f>
        <v>0</v>
      </c>
      <c r="AE22" s="72">
        <f>SUM('1:31'!AE22)</f>
        <v>0</v>
      </c>
      <c r="AF22" s="72">
        <f>SUM('1:31'!AF22)</f>
        <v>0</v>
      </c>
      <c r="AG22" s="72">
        <f>SUM('1:31'!AG22)</f>
        <v>0</v>
      </c>
      <c r="AH22" s="72">
        <f>SUM('1:31'!AH22)</f>
        <v>0</v>
      </c>
      <c r="AI22" s="72">
        <f>SUM('1:31'!AI22)</f>
        <v>3600</v>
      </c>
    </row>
    <row r="23" spans="1:35" ht="45.75" customHeight="1">
      <c r="A23" s="67"/>
      <c r="B23" s="67"/>
      <c r="C23" s="70"/>
      <c r="D23" s="69" t="s">
        <v>482</v>
      </c>
      <c r="E23" s="68">
        <f>SUM('1:31'!E23)</f>
        <v>180000</v>
      </c>
      <c r="F23" s="68"/>
      <c r="G23" s="68">
        <f t="shared" si="0"/>
        <v>13630</v>
      </c>
      <c r="H23" s="68">
        <f>SUM('1:31'!H23)</f>
        <v>0</v>
      </c>
      <c r="I23" s="68">
        <f>SUM('1:31'!I23)</f>
        <v>0</v>
      </c>
      <c r="J23" s="71">
        <f>SUM('1:31'!J23)</f>
        <v>0</v>
      </c>
      <c r="K23" s="71">
        <f>SUM('1:31'!K23)</f>
        <v>0</v>
      </c>
      <c r="L23" s="71">
        <f>SUM('1:31'!L23)</f>
        <v>0</v>
      </c>
      <c r="M23" s="71">
        <f>SUM('1:31'!M23)</f>
        <v>3230</v>
      </c>
      <c r="N23" s="72">
        <f>SUM('1:31'!N23)</f>
        <v>210</v>
      </c>
      <c r="O23" s="72">
        <f>SUM('1:31'!O23)</f>
        <v>0</v>
      </c>
      <c r="P23" s="72">
        <f>SUM('1:31'!P23)</f>
        <v>0</v>
      </c>
      <c r="Q23" s="72">
        <f>SUM('1:31'!Q23)</f>
        <v>7190</v>
      </c>
      <c r="R23" s="72">
        <f>SUM('1:31'!R23)</f>
        <v>0</v>
      </c>
      <c r="S23" s="72">
        <f>SUM('1:31'!S23)</f>
        <v>0</v>
      </c>
      <c r="T23" s="72">
        <f>SUM('1:31'!T23)</f>
        <v>0</v>
      </c>
      <c r="U23" s="72">
        <f>SUM('1:31'!U23)</f>
        <v>0</v>
      </c>
      <c r="V23" s="72">
        <f>SUM('1:31'!V23)</f>
        <v>0</v>
      </c>
      <c r="W23" s="72">
        <f>SUM('1:31'!W23)</f>
        <v>0</v>
      </c>
      <c r="X23" s="72">
        <f>SUM('1:31'!X23)</f>
        <v>0</v>
      </c>
      <c r="Y23" s="72">
        <f>SUM('1:31'!Y23)</f>
        <v>3000</v>
      </c>
      <c r="Z23" s="72">
        <f>SUM('1:31'!Z23)</f>
        <v>0</v>
      </c>
      <c r="AA23" s="72">
        <f>SUM('1:31'!AA23)</f>
        <v>0</v>
      </c>
      <c r="AB23" s="72">
        <f>SUM('1:31'!AB23)</f>
        <v>0</v>
      </c>
      <c r="AC23" s="72">
        <f>SUM('1:31'!AC23)</f>
        <v>0</v>
      </c>
      <c r="AD23" s="72">
        <f>SUM('1:31'!AD23)</f>
        <v>0</v>
      </c>
      <c r="AE23" s="72">
        <f>SUM('1:31'!AE23)</f>
        <v>0</v>
      </c>
      <c r="AF23" s="72">
        <f>SUM('1:31'!AF23)</f>
        <v>0</v>
      </c>
      <c r="AG23" s="72">
        <f>SUM('1:31'!AG23)</f>
        <v>0</v>
      </c>
      <c r="AH23" s="72">
        <f>SUM('1:31'!AH23)</f>
        <v>0</v>
      </c>
      <c r="AI23" s="72">
        <f>SUM('1:31'!AI23)</f>
        <v>0</v>
      </c>
    </row>
    <row r="24" spans="1:35" ht="45.75" customHeight="1">
      <c r="A24" s="67"/>
      <c r="B24" s="67"/>
      <c r="C24" s="70"/>
      <c r="D24" s="70"/>
      <c r="E24" s="68"/>
      <c r="F24" s="68"/>
      <c r="G24" s="68">
        <f t="shared" si="0"/>
        <v>29799</v>
      </c>
      <c r="H24" s="68">
        <f>SUM('1:31'!H24)</f>
        <v>0</v>
      </c>
      <c r="I24" s="68">
        <f>SUM('1:31'!I24)</f>
        <v>0</v>
      </c>
      <c r="J24" s="71">
        <f>SUM('1:31'!J24)</f>
        <v>0</v>
      </c>
      <c r="K24" s="71">
        <f>SUM('1:31'!K24)</f>
        <v>0</v>
      </c>
      <c r="L24" s="71">
        <f>SUM('1:31'!L24)</f>
        <v>0</v>
      </c>
      <c r="M24" s="71">
        <f>SUM('1:31'!M24)</f>
        <v>26749</v>
      </c>
      <c r="N24" s="72">
        <f>SUM('1:31'!N24)</f>
        <v>50</v>
      </c>
      <c r="O24" s="72">
        <f>SUM('1:31'!O24)</f>
        <v>0</v>
      </c>
      <c r="P24" s="72">
        <f>SUM('1:31'!P24)</f>
        <v>0</v>
      </c>
      <c r="Q24" s="72">
        <f>SUM('1:31'!Q24)</f>
        <v>0</v>
      </c>
      <c r="R24" s="72">
        <f>SUM('1:31'!R24)</f>
        <v>0</v>
      </c>
      <c r="S24" s="72">
        <f>SUM('1:31'!S24)</f>
        <v>0</v>
      </c>
      <c r="T24" s="72">
        <f>SUM('1:31'!T24)</f>
        <v>0</v>
      </c>
      <c r="U24" s="72">
        <f>SUM('1:31'!U24)</f>
        <v>0</v>
      </c>
      <c r="V24" s="72">
        <f>SUM('1:31'!V24)</f>
        <v>0</v>
      </c>
      <c r="W24" s="72">
        <f>SUM('1:31'!W24)</f>
        <v>0</v>
      </c>
      <c r="X24" s="72">
        <f>SUM('1:31'!X24)</f>
        <v>0</v>
      </c>
      <c r="Y24" s="72">
        <f>SUM('1:31'!Y24)</f>
        <v>3000</v>
      </c>
      <c r="Z24" s="72">
        <f>SUM('1:31'!Z24)</f>
        <v>0</v>
      </c>
      <c r="AA24" s="72">
        <f>SUM('1:31'!AA24)</f>
        <v>0</v>
      </c>
      <c r="AB24" s="72">
        <f>SUM('1:31'!AB24)</f>
        <v>0</v>
      </c>
      <c r="AC24" s="72">
        <f>SUM('1:31'!AC24)</f>
        <v>0</v>
      </c>
      <c r="AD24" s="72">
        <f>SUM('1:31'!AD24)</f>
        <v>0</v>
      </c>
      <c r="AE24" s="72">
        <f>SUM('1:31'!AE24)</f>
        <v>0</v>
      </c>
      <c r="AF24" s="72">
        <f>SUM('1:31'!AF24)</f>
        <v>0</v>
      </c>
      <c r="AG24" s="72">
        <f>SUM('1:31'!AG24)</f>
        <v>0</v>
      </c>
      <c r="AH24" s="72">
        <f>SUM('1:31'!AH24)</f>
        <v>0</v>
      </c>
      <c r="AI24" s="72">
        <f>SUM('1:31'!AI24)</f>
        <v>0</v>
      </c>
    </row>
    <row r="25" spans="1:35" ht="45.75" customHeight="1">
      <c r="A25" s="67"/>
      <c r="B25" s="67"/>
      <c r="C25" s="70"/>
      <c r="D25" s="70"/>
      <c r="E25" s="68">
        <f>SUM('1:31'!E24)</f>
        <v>0</v>
      </c>
      <c r="F25" s="68"/>
      <c r="G25" s="68">
        <f t="shared" si="0"/>
        <v>12075</v>
      </c>
      <c r="H25" s="68">
        <f>SUM('1:31'!H25)</f>
        <v>0</v>
      </c>
      <c r="I25" s="68">
        <f>SUM('1:31'!I25)</f>
        <v>0</v>
      </c>
      <c r="J25" s="71">
        <f>SUM('1:31'!J25)</f>
        <v>0</v>
      </c>
      <c r="K25" s="71">
        <f>SUM('1:31'!K25)</f>
        <v>0</v>
      </c>
      <c r="L25" s="71">
        <f>SUM('1:31'!L25)</f>
        <v>0</v>
      </c>
      <c r="M25" s="71">
        <f>SUM('1:31'!M25)</f>
        <v>7000</v>
      </c>
      <c r="N25" s="72">
        <f>SUM('1:31'!N25)</f>
        <v>0</v>
      </c>
      <c r="O25" s="72">
        <f>SUM('1:31'!O25)</f>
        <v>0</v>
      </c>
      <c r="P25" s="72">
        <f>SUM('1:31'!P25)</f>
        <v>0</v>
      </c>
      <c r="Q25" s="72">
        <f>SUM('1:31'!Q25)</f>
        <v>0</v>
      </c>
      <c r="R25" s="72">
        <f>SUM('1:31'!R25)</f>
        <v>0</v>
      </c>
      <c r="S25" s="72">
        <f>SUM('1:31'!S25)</f>
        <v>0</v>
      </c>
      <c r="T25" s="72">
        <f>SUM('1:31'!T25)</f>
        <v>75</v>
      </c>
      <c r="U25" s="72">
        <f>SUM('1:31'!U25)</f>
        <v>0</v>
      </c>
      <c r="V25" s="72">
        <f>SUM('1:31'!V25)</f>
        <v>0</v>
      </c>
      <c r="W25" s="72">
        <f>SUM('1:31'!W25)</f>
        <v>0</v>
      </c>
      <c r="X25" s="72">
        <f>SUM('1:31'!X25)</f>
        <v>0</v>
      </c>
      <c r="Y25" s="72">
        <f>SUM('1:31'!Y25)</f>
        <v>0</v>
      </c>
      <c r="Z25" s="72">
        <f>SUM('1:31'!Z25)</f>
        <v>500</v>
      </c>
      <c r="AA25" s="72">
        <f>SUM('1:31'!AA25)</f>
        <v>0</v>
      </c>
      <c r="AB25" s="72">
        <f>SUM('1:31'!AB25)</f>
        <v>0</v>
      </c>
      <c r="AC25" s="72">
        <f>SUM('1:31'!AC25)</f>
        <v>0</v>
      </c>
      <c r="AD25" s="72">
        <f>SUM('1:31'!AD25)</f>
        <v>0</v>
      </c>
      <c r="AE25" s="72">
        <f>SUM('1:31'!AE25)</f>
        <v>0</v>
      </c>
      <c r="AF25" s="72">
        <f>SUM('1:31'!AF25)</f>
        <v>0</v>
      </c>
      <c r="AG25" s="72">
        <f>SUM('1:31'!AG25)</f>
        <v>0</v>
      </c>
      <c r="AH25" s="72">
        <f>SUM('1:31'!AH25)</f>
        <v>0</v>
      </c>
      <c r="AI25" s="72">
        <f>SUM('1:31'!AI25)</f>
        <v>4500</v>
      </c>
    </row>
    <row r="26" spans="1:35" ht="45.75" customHeight="1">
      <c r="A26" s="67"/>
      <c r="B26" s="67"/>
      <c r="C26" s="70"/>
      <c r="D26" s="70"/>
      <c r="E26" s="68">
        <f>SUM('1:31'!E25)</f>
        <v>0</v>
      </c>
      <c r="F26" s="68"/>
      <c r="G26" s="68">
        <f t="shared" si="0"/>
        <v>4017</v>
      </c>
      <c r="H26" s="68">
        <f>SUM('1:31'!H26)</f>
        <v>0</v>
      </c>
      <c r="I26" s="68">
        <f>SUM('1:31'!I26)</f>
        <v>0</v>
      </c>
      <c r="J26" s="71">
        <f>SUM('1:31'!J26)</f>
        <v>2000</v>
      </c>
      <c r="K26" s="71">
        <f>SUM('1:31'!K26)</f>
        <v>0</v>
      </c>
      <c r="L26" s="71">
        <f>SUM('1:31'!L26)</f>
        <v>200</v>
      </c>
      <c r="M26" s="71">
        <f>SUM('1:31'!M26)</f>
        <v>0</v>
      </c>
      <c r="N26" s="72">
        <f>SUM('1:31'!N26)</f>
        <v>67</v>
      </c>
      <c r="O26" s="72">
        <f>SUM('1:31'!O26)</f>
        <v>0</v>
      </c>
      <c r="P26" s="72">
        <f>SUM('1:31'!P26)</f>
        <v>0</v>
      </c>
      <c r="Q26" s="72">
        <f>SUM('1:31'!Q26)</f>
        <v>0</v>
      </c>
      <c r="R26" s="72">
        <f>SUM('1:31'!R26)</f>
        <v>0</v>
      </c>
      <c r="S26" s="72">
        <f>SUM('1:31'!S26)</f>
        <v>1750</v>
      </c>
      <c r="T26" s="72">
        <f>SUM('1:31'!T26)</f>
        <v>0</v>
      </c>
      <c r="U26" s="72">
        <f>SUM('1:31'!U26)</f>
        <v>0</v>
      </c>
      <c r="V26" s="72">
        <f>SUM('1:31'!V26)</f>
        <v>0</v>
      </c>
      <c r="W26" s="72">
        <f>SUM('1:31'!W26)</f>
        <v>0</v>
      </c>
      <c r="X26" s="72">
        <f>SUM('1:31'!X26)</f>
        <v>0</v>
      </c>
      <c r="Y26" s="72">
        <f>SUM('1:31'!Y26)</f>
        <v>0</v>
      </c>
      <c r="Z26" s="72">
        <f>SUM('1:31'!Z26)</f>
        <v>0</v>
      </c>
      <c r="AA26" s="72">
        <f>SUM('1:31'!AA26)</f>
        <v>0</v>
      </c>
      <c r="AB26" s="72">
        <f>SUM('1:31'!AB26)</f>
        <v>0</v>
      </c>
      <c r="AC26" s="72">
        <f>SUM('1:31'!AC26)</f>
        <v>0</v>
      </c>
      <c r="AD26" s="72">
        <f>SUM('1:31'!AD26)</f>
        <v>0</v>
      </c>
      <c r="AE26" s="72">
        <f>SUM('1:31'!AE26)</f>
        <v>0</v>
      </c>
      <c r="AF26" s="72">
        <f>SUM('1:31'!AF26)</f>
        <v>0</v>
      </c>
      <c r="AG26" s="72">
        <f>SUM('1:31'!AG26)</f>
        <v>0</v>
      </c>
      <c r="AH26" s="72">
        <f>SUM('1:31'!AH26)</f>
        <v>0</v>
      </c>
      <c r="AI26" s="72">
        <f>SUM('1:31'!AI26)</f>
        <v>0</v>
      </c>
    </row>
    <row r="27" spans="1:35" ht="45.75" customHeight="1">
      <c r="A27" s="67"/>
      <c r="B27" s="67"/>
      <c r="C27" s="68"/>
      <c r="D27" s="68"/>
      <c r="E27" s="68">
        <f>SUM('1:31'!E26)</f>
        <v>0</v>
      </c>
      <c r="F27" s="68"/>
      <c r="G27" s="68">
        <f t="shared" si="0"/>
        <v>43770</v>
      </c>
      <c r="H27" s="68">
        <f>SUM('1:31'!H27)</f>
        <v>0</v>
      </c>
      <c r="I27" s="68">
        <f>SUM('1:31'!I27)</f>
        <v>0</v>
      </c>
      <c r="J27" s="71">
        <f>SUM('1:31'!J27)</f>
        <v>0</v>
      </c>
      <c r="K27" s="71">
        <f>SUM('1:31'!K27)</f>
        <v>0</v>
      </c>
      <c r="L27" s="71">
        <f>SUM('1:31'!L27)</f>
        <v>0</v>
      </c>
      <c r="M27" s="71">
        <f>SUM('1:31'!M27)</f>
        <v>41585</v>
      </c>
      <c r="N27" s="72">
        <f>SUM('1:31'!N27)</f>
        <v>2185</v>
      </c>
      <c r="O27" s="72">
        <f>SUM('1:31'!O27)</f>
        <v>0</v>
      </c>
      <c r="P27" s="72">
        <f>SUM('1:31'!P27)</f>
        <v>0</v>
      </c>
      <c r="Q27" s="72">
        <f>SUM('1:31'!Q27)</f>
        <v>0</v>
      </c>
      <c r="R27" s="72">
        <f>SUM('1:31'!R27)</f>
        <v>0</v>
      </c>
      <c r="S27" s="72">
        <f>SUM('1:31'!S27)</f>
        <v>0</v>
      </c>
      <c r="T27" s="72">
        <f>SUM('1:31'!T27)</f>
        <v>0</v>
      </c>
      <c r="U27" s="72">
        <f>SUM('1:31'!U27)</f>
        <v>0</v>
      </c>
      <c r="V27" s="72">
        <f>SUM('1:31'!V27)</f>
        <v>0</v>
      </c>
      <c r="W27" s="72">
        <f>SUM('1:31'!W27)</f>
        <v>0</v>
      </c>
      <c r="X27" s="72">
        <f>SUM('1:31'!X27)</f>
        <v>0</v>
      </c>
      <c r="Y27" s="72">
        <f>SUM('1:31'!Y27)</f>
        <v>0</v>
      </c>
      <c r="Z27" s="72">
        <f>SUM('1:31'!Z27)</f>
        <v>0</v>
      </c>
      <c r="AA27" s="72">
        <f>SUM('1:31'!AA27)</f>
        <v>0</v>
      </c>
      <c r="AB27" s="72">
        <f>SUM('1:31'!AB27)</f>
        <v>0</v>
      </c>
      <c r="AC27" s="72">
        <f>SUM('1:31'!AC27)</f>
        <v>0</v>
      </c>
      <c r="AD27" s="72">
        <f>SUM('1:31'!AD27)</f>
        <v>0</v>
      </c>
      <c r="AE27" s="72">
        <f>SUM('1:31'!AE27)</f>
        <v>0</v>
      </c>
      <c r="AF27" s="72">
        <f>SUM('1:31'!AF27)</f>
        <v>0</v>
      </c>
      <c r="AG27" s="72">
        <f>SUM('1:31'!AG27)</f>
        <v>0</v>
      </c>
      <c r="AH27" s="72">
        <f>SUM('1:31'!AH27)</f>
        <v>0</v>
      </c>
      <c r="AI27" s="72">
        <f>SUM('1:31'!AI27)</f>
        <v>0</v>
      </c>
    </row>
    <row r="28" spans="1:35" ht="45.75" customHeight="1">
      <c r="A28" s="67"/>
      <c r="B28" s="67"/>
      <c r="C28" s="68"/>
      <c r="D28" s="68"/>
      <c r="E28" s="68">
        <f>SUM('1:31'!E27)</f>
        <v>0</v>
      </c>
      <c r="F28" s="68"/>
      <c r="G28" s="68">
        <f t="shared" si="0"/>
        <v>2300</v>
      </c>
      <c r="H28" s="68">
        <f>SUM('1:31'!H28)</f>
        <v>0</v>
      </c>
      <c r="I28" s="68">
        <f>SUM('1:31'!I28)</f>
        <v>0</v>
      </c>
      <c r="J28" s="71">
        <f>SUM('1:31'!J28)</f>
        <v>0</v>
      </c>
      <c r="K28" s="71">
        <f>SUM('1:31'!K28)</f>
        <v>0</v>
      </c>
      <c r="L28" s="71">
        <f>SUM('1:31'!L28)</f>
        <v>300</v>
      </c>
      <c r="M28" s="71">
        <f>SUM('1:31'!M28)</f>
        <v>0</v>
      </c>
      <c r="N28" s="72">
        <f>SUM('1:31'!N28)</f>
        <v>0</v>
      </c>
      <c r="O28" s="72">
        <f>SUM('1:31'!O28)</f>
        <v>0</v>
      </c>
      <c r="P28" s="72">
        <f>SUM('1:31'!P28)</f>
        <v>0</v>
      </c>
      <c r="Q28" s="72">
        <f>SUM('1:31'!Q28)</f>
        <v>0</v>
      </c>
      <c r="R28" s="72">
        <f>SUM('1:31'!R28)</f>
        <v>0</v>
      </c>
      <c r="S28" s="72">
        <f>SUM('1:31'!S28)</f>
        <v>0</v>
      </c>
      <c r="T28" s="72">
        <f>SUM('1:31'!T28)</f>
        <v>0</v>
      </c>
      <c r="U28" s="72">
        <f>SUM('1:31'!U28)</f>
        <v>0</v>
      </c>
      <c r="V28" s="72">
        <f>SUM('1:31'!V28)</f>
        <v>0</v>
      </c>
      <c r="W28" s="72">
        <f>SUM('1:31'!W28)</f>
        <v>0</v>
      </c>
      <c r="X28" s="72">
        <f>SUM('1:31'!X28)</f>
        <v>0</v>
      </c>
      <c r="Y28" s="72">
        <f>SUM('1:31'!Y28)</f>
        <v>2000</v>
      </c>
      <c r="Z28" s="72">
        <f>SUM('1:31'!Z28)</f>
        <v>0</v>
      </c>
      <c r="AA28" s="72">
        <f>SUM('1:31'!AA28)</f>
        <v>0</v>
      </c>
      <c r="AB28" s="72">
        <f>SUM('1:31'!AB28)</f>
        <v>0</v>
      </c>
      <c r="AC28" s="72">
        <f>SUM('1:31'!AC28)</f>
        <v>0</v>
      </c>
      <c r="AD28" s="72">
        <f>SUM('1:31'!AD28)</f>
        <v>0</v>
      </c>
      <c r="AE28" s="72">
        <f>SUM('1:31'!AE28)</f>
        <v>0</v>
      </c>
      <c r="AF28" s="72">
        <f>SUM('1:31'!AF28)</f>
        <v>0</v>
      </c>
      <c r="AG28" s="72">
        <f>SUM('1:31'!AG28)</f>
        <v>0</v>
      </c>
      <c r="AH28" s="72">
        <f>SUM('1:31'!AH28)</f>
        <v>0</v>
      </c>
      <c r="AI28" s="72">
        <f>SUM('1:31'!AI28)</f>
        <v>0</v>
      </c>
    </row>
    <row r="29" spans="1:35" ht="45.75" customHeight="1">
      <c r="A29" s="67"/>
      <c r="B29" s="67"/>
      <c r="C29" s="68"/>
      <c r="D29" s="68"/>
      <c r="E29" s="68">
        <f>SUM('1:31'!E28)</f>
        <v>0</v>
      </c>
      <c r="F29" s="68"/>
      <c r="G29" s="68">
        <f t="shared" si="0"/>
        <v>300</v>
      </c>
      <c r="H29" s="68">
        <f>SUM('1:31'!H29)</f>
        <v>0</v>
      </c>
      <c r="I29" s="68">
        <f>SUM('1:31'!I29)</f>
        <v>0</v>
      </c>
      <c r="J29" s="71">
        <f>SUM('1:31'!J29)</f>
        <v>0</v>
      </c>
      <c r="K29" s="71">
        <f>SUM('1:31'!K29)</f>
        <v>0</v>
      </c>
      <c r="L29" s="71">
        <f>SUM('1:31'!L29)</f>
        <v>50</v>
      </c>
      <c r="M29" s="71">
        <f>SUM('1:31'!M29)</f>
        <v>0</v>
      </c>
      <c r="N29" s="72">
        <f>SUM('1:31'!N29)</f>
        <v>0</v>
      </c>
      <c r="O29" s="72">
        <f>SUM('1:31'!O29)</f>
        <v>250</v>
      </c>
      <c r="P29" s="72">
        <f>SUM('1:31'!P29)</f>
        <v>0</v>
      </c>
      <c r="Q29" s="72">
        <f>SUM('1:31'!Q29)</f>
        <v>0</v>
      </c>
      <c r="R29" s="72">
        <f>SUM('1:31'!R29)</f>
        <v>0</v>
      </c>
      <c r="S29" s="72">
        <f>SUM('1:31'!S29)</f>
        <v>0</v>
      </c>
      <c r="T29" s="72">
        <f>SUM('1:31'!T29)</f>
        <v>0</v>
      </c>
      <c r="U29" s="72">
        <f>SUM('1:31'!U29)</f>
        <v>0</v>
      </c>
      <c r="V29" s="72">
        <f>SUM('1:31'!V29)</f>
        <v>0</v>
      </c>
      <c r="W29" s="72">
        <f>SUM('1:31'!W29)</f>
        <v>0</v>
      </c>
      <c r="X29" s="72">
        <f>SUM('1:31'!X29)</f>
        <v>0</v>
      </c>
      <c r="Y29" s="72">
        <f>SUM('1:31'!Y29)</f>
        <v>0</v>
      </c>
      <c r="Z29" s="72">
        <f>SUM('1:31'!Z29)</f>
        <v>0</v>
      </c>
      <c r="AA29" s="72">
        <f>SUM('1:31'!AA29)</f>
        <v>0</v>
      </c>
      <c r="AB29" s="72">
        <f>SUM('1:31'!AB29)</f>
        <v>0</v>
      </c>
      <c r="AC29" s="72">
        <f>SUM('1:31'!AC29)</f>
        <v>0</v>
      </c>
      <c r="AD29" s="72">
        <f>SUM('1:31'!AD29)</f>
        <v>0</v>
      </c>
      <c r="AE29" s="72">
        <f>SUM('1:31'!AE29)</f>
        <v>0</v>
      </c>
      <c r="AF29" s="72">
        <f>SUM('1:31'!AF29)</f>
        <v>0</v>
      </c>
      <c r="AG29" s="72">
        <f>SUM('1:31'!AG29)</f>
        <v>0</v>
      </c>
      <c r="AH29" s="72">
        <f>SUM('1:31'!AH29)</f>
        <v>0</v>
      </c>
      <c r="AI29" s="72">
        <f>SUM('1:31'!AI29)</f>
        <v>0</v>
      </c>
    </row>
    <row r="30" spans="1:35" ht="45.75" customHeight="1">
      <c r="A30" s="67"/>
      <c r="B30" s="67"/>
      <c r="C30" s="68"/>
      <c r="D30" s="68"/>
      <c r="E30" s="68">
        <f>SUM('1:31'!E29)</f>
        <v>0</v>
      </c>
      <c r="F30" s="68"/>
      <c r="G30" s="68">
        <f t="shared" si="0"/>
        <v>1100</v>
      </c>
      <c r="H30" s="68">
        <f>SUM('1:31'!H30)</f>
        <v>0</v>
      </c>
      <c r="I30" s="68">
        <f>SUM('1:31'!I30)</f>
        <v>0</v>
      </c>
      <c r="J30" s="71">
        <f>SUM('1:31'!J30)</f>
        <v>1000</v>
      </c>
      <c r="K30" s="71">
        <f>SUM('1:31'!K30)</f>
        <v>0</v>
      </c>
      <c r="L30" s="71">
        <f>SUM('1:31'!L30)</f>
        <v>100</v>
      </c>
      <c r="M30" s="71">
        <f>SUM('1:31'!M30)</f>
        <v>0</v>
      </c>
      <c r="N30" s="72">
        <f>SUM('1:31'!N30)</f>
        <v>0</v>
      </c>
      <c r="O30" s="72">
        <f>SUM('1:31'!O30)</f>
        <v>0</v>
      </c>
      <c r="P30" s="72">
        <f>SUM('1:31'!P30)</f>
        <v>0</v>
      </c>
      <c r="Q30" s="72">
        <f>SUM('1:31'!Q30)</f>
        <v>0</v>
      </c>
      <c r="R30" s="72">
        <f>SUM('1:31'!R30)</f>
        <v>0</v>
      </c>
      <c r="S30" s="72">
        <f>SUM('1:31'!S30)</f>
        <v>0</v>
      </c>
      <c r="T30" s="72">
        <f>SUM('1:31'!T30)</f>
        <v>0</v>
      </c>
      <c r="U30" s="72">
        <f>SUM('1:31'!U30)</f>
        <v>0</v>
      </c>
      <c r="V30" s="72">
        <f>SUM('1:31'!V30)</f>
        <v>0</v>
      </c>
      <c r="W30" s="72">
        <f>SUM('1:31'!W30)</f>
        <v>0</v>
      </c>
      <c r="X30" s="72">
        <f>SUM('1:31'!X30)</f>
        <v>0</v>
      </c>
      <c r="Y30" s="72">
        <f>SUM('1:31'!Y30)</f>
        <v>0</v>
      </c>
      <c r="Z30" s="72">
        <f>SUM('1:31'!Z30)</f>
        <v>0</v>
      </c>
      <c r="AA30" s="72">
        <f>SUM('1:31'!AA30)</f>
        <v>0</v>
      </c>
      <c r="AB30" s="72">
        <f>SUM('1:31'!AB30)</f>
        <v>0</v>
      </c>
      <c r="AC30" s="72">
        <f>SUM('1:31'!AC30)</f>
        <v>0</v>
      </c>
      <c r="AD30" s="72">
        <f>SUM('1:31'!AD30)</f>
        <v>0</v>
      </c>
      <c r="AE30" s="72">
        <f>SUM('1:31'!AE30)</f>
        <v>0</v>
      </c>
      <c r="AF30" s="72">
        <f>SUM('1:31'!AF30)</f>
        <v>0</v>
      </c>
      <c r="AG30" s="72">
        <f>SUM('1:31'!AG30)</f>
        <v>0</v>
      </c>
      <c r="AH30" s="72">
        <f>SUM('1:31'!AH30)</f>
        <v>0</v>
      </c>
      <c r="AI30" s="72">
        <f>SUM('1:31'!AI30)</f>
        <v>0</v>
      </c>
    </row>
    <row r="31" spans="1:35" ht="45.75" customHeight="1">
      <c r="A31" s="67"/>
      <c r="B31" s="67"/>
      <c r="C31" s="68"/>
      <c r="D31" s="68"/>
      <c r="E31" s="68">
        <f>SUM('1:31'!E30)</f>
        <v>0</v>
      </c>
      <c r="F31" s="68"/>
      <c r="G31" s="68">
        <f t="shared" si="0"/>
        <v>200</v>
      </c>
      <c r="H31" s="68">
        <f>SUM('1:31'!H31)</f>
        <v>0</v>
      </c>
      <c r="I31" s="68">
        <f>SUM('1:31'!I31)</f>
        <v>0</v>
      </c>
      <c r="J31" s="71">
        <f>SUM('1:31'!J31)</f>
        <v>200</v>
      </c>
      <c r="K31" s="71">
        <f>SUM('1:31'!K31)</f>
        <v>0</v>
      </c>
      <c r="L31" s="71">
        <f>SUM('1:31'!L31)</f>
        <v>0</v>
      </c>
      <c r="M31" s="71">
        <f>SUM('1:31'!M31)</f>
        <v>0</v>
      </c>
      <c r="N31" s="72">
        <f>SUM('1:31'!N31)</f>
        <v>0</v>
      </c>
      <c r="O31" s="72">
        <f>SUM('1:31'!O31)</f>
        <v>0</v>
      </c>
      <c r="P31" s="72">
        <f>SUM('1:31'!P31)</f>
        <v>0</v>
      </c>
      <c r="Q31" s="72">
        <f>SUM('1:31'!Q31)</f>
        <v>0</v>
      </c>
      <c r="R31" s="72">
        <f>SUM('1:31'!R31)</f>
        <v>0</v>
      </c>
      <c r="S31" s="72">
        <f>SUM('1:31'!S31)</f>
        <v>0</v>
      </c>
      <c r="T31" s="72">
        <f>SUM('1:31'!T31)</f>
        <v>0</v>
      </c>
      <c r="U31" s="72">
        <f>SUM('1:31'!U31)</f>
        <v>0</v>
      </c>
      <c r="V31" s="72">
        <f>SUM('1:31'!V31)</f>
        <v>0</v>
      </c>
      <c r="W31" s="72">
        <f>SUM('1:31'!W31)</f>
        <v>0</v>
      </c>
      <c r="X31" s="72">
        <f>SUM('1:31'!X31)</f>
        <v>0</v>
      </c>
      <c r="Y31" s="72">
        <f>SUM('1:31'!Y31)</f>
        <v>0</v>
      </c>
      <c r="Z31" s="72">
        <f>SUM('1:31'!Z31)</f>
        <v>0</v>
      </c>
      <c r="AA31" s="72">
        <f>SUM('1:31'!AA31)</f>
        <v>0</v>
      </c>
      <c r="AB31" s="72">
        <f>SUM('1:31'!AB31)</f>
        <v>0</v>
      </c>
      <c r="AC31" s="72">
        <f>SUM('1:31'!AC31)</f>
        <v>0</v>
      </c>
      <c r="AD31" s="72">
        <f>SUM('1:31'!AD31)</f>
        <v>0</v>
      </c>
      <c r="AE31" s="72">
        <f>SUM('1:31'!AE31)</f>
        <v>0</v>
      </c>
      <c r="AF31" s="72">
        <f>SUM('1:31'!AF31)</f>
        <v>0</v>
      </c>
      <c r="AG31" s="72">
        <f>SUM('1:31'!AG31)</f>
        <v>0</v>
      </c>
      <c r="AH31" s="72">
        <f>SUM('1:31'!AH31)</f>
        <v>0</v>
      </c>
      <c r="AI31" s="72">
        <f>SUM('1:31'!AI31)</f>
        <v>0</v>
      </c>
    </row>
    <row r="32" spans="1:35" ht="45.75" customHeight="1">
      <c r="A32" s="67"/>
      <c r="B32" s="67"/>
      <c r="C32" s="68"/>
      <c r="D32" s="68"/>
      <c r="E32" s="68">
        <f>SUM('1:31'!E36)</f>
        <v>0</v>
      </c>
      <c r="F32" s="68"/>
      <c r="G32" s="68">
        <f t="shared" si="0"/>
        <v>0</v>
      </c>
      <c r="H32" s="68">
        <f>SUM('1:31'!H37)</f>
        <v>0</v>
      </c>
      <c r="I32" s="68">
        <f>SUM('1:31'!I37)</f>
        <v>0</v>
      </c>
      <c r="J32" s="71">
        <f>SUM('1:31'!J37)</f>
        <v>0</v>
      </c>
      <c r="K32" s="71">
        <f>SUM('1:31'!K37)</f>
        <v>0</v>
      </c>
      <c r="L32" s="71">
        <f>SUM('1:31'!L37)</f>
        <v>0</v>
      </c>
      <c r="M32" s="71">
        <f>SUM('1:31'!M37)</f>
        <v>0</v>
      </c>
      <c r="N32" s="72">
        <f>SUM('1:31'!N37)</f>
        <v>0</v>
      </c>
      <c r="O32" s="72">
        <f>SUM('1:31'!O37)</f>
        <v>0</v>
      </c>
      <c r="P32" s="72">
        <f>SUM('1:31'!P37)</f>
        <v>0</v>
      </c>
      <c r="Q32" s="72">
        <f>SUM('1:31'!Q37)</f>
        <v>0</v>
      </c>
      <c r="R32" s="72">
        <f>SUM('1:31'!R37)</f>
        <v>0</v>
      </c>
      <c r="S32" s="72">
        <f>SUM('1:31'!S37)</f>
        <v>0</v>
      </c>
      <c r="T32" s="72">
        <f>SUM('1:31'!T37)</f>
        <v>0</v>
      </c>
      <c r="U32" s="72">
        <f>SUM('1:31'!U37)</f>
        <v>0</v>
      </c>
      <c r="V32" s="72">
        <f>SUM('1:31'!V37)</f>
        <v>0</v>
      </c>
      <c r="W32" s="72">
        <f>SUM('1:31'!W37)</f>
        <v>0</v>
      </c>
      <c r="X32" s="72">
        <f>SUM('1:31'!X37)</f>
        <v>0</v>
      </c>
      <c r="Y32" s="72">
        <f>SUM('1:31'!Y37)</f>
        <v>0</v>
      </c>
      <c r="Z32" s="72">
        <f>SUM('1:31'!Z37)</f>
        <v>0</v>
      </c>
      <c r="AA32" s="72">
        <f>SUM('1:31'!AA37)</f>
        <v>0</v>
      </c>
      <c r="AB32" s="72">
        <f>SUM('1:31'!AB37)</f>
        <v>0</v>
      </c>
      <c r="AC32" s="72">
        <f>SUM('1:31'!AC37)</f>
        <v>0</v>
      </c>
      <c r="AD32" s="72">
        <f>SUM('1:31'!AD37)</f>
        <v>0</v>
      </c>
      <c r="AE32" s="72">
        <f>SUM('1:31'!AE37)</f>
        <v>0</v>
      </c>
      <c r="AF32" s="72">
        <f>SUM('1:31'!AF37)</f>
        <v>0</v>
      </c>
      <c r="AG32" s="72">
        <f>SUM('1:31'!AG37)</f>
        <v>0</v>
      </c>
      <c r="AH32" s="72">
        <f>SUM('1:31'!AH37)</f>
        <v>0</v>
      </c>
      <c r="AI32" s="72">
        <f>SUM('1:31'!AI37)</f>
        <v>0</v>
      </c>
    </row>
    <row r="33" spans="1:35" ht="45.75" customHeight="1">
      <c r="A33" s="67"/>
      <c r="B33" s="67"/>
      <c r="C33" s="68"/>
      <c r="D33" s="68"/>
      <c r="E33" s="68">
        <f>SUM(E4:E32)</f>
        <v>1254382</v>
      </c>
      <c r="F33" s="74"/>
      <c r="G33" s="68">
        <f t="shared" ref="G33:AI33" si="1">SUM(G4:G32)</f>
        <v>1218348.5</v>
      </c>
      <c r="H33" s="68">
        <f t="shared" si="1"/>
        <v>152115</v>
      </c>
      <c r="I33" s="68">
        <f t="shared" si="1"/>
        <v>13165</v>
      </c>
      <c r="J33" s="68">
        <f>SUM(J4:J32)</f>
        <v>27100</v>
      </c>
      <c r="K33" s="68">
        <f t="shared" si="1"/>
        <v>1500</v>
      </c>
      <c r="L33" s="68">
        <f>SUM(L4:L32)</f>
        <v>4350</v>
      </c>
      <c r="M33" s="68">
        <f t="shared" si="1"/>
        <v>335448</v>
      </c>
      <c r="N33" s="68">
        <f t="shared" si="1"/>
        <v>278892</v>
      </c>
      <c r="O33" s="68">
        <f t="shared" si="1"/>
        <v>3065</v>
      </c>
      <c r="P33" s="68">
        <f t="shared" si="1"/>
        <v>2510</v>
      </c>
      <c r="Q33" s="68">
        <f t="shared" si="1"/>
        <v>29614</v>
      </c>
      <c r="R33" s="68">
        <f t="shared" si="1"/>
        <v>2385</v>
      </c>
      <c r="S33" s="68">
        <f t="shared" si="1"/>
        <v>2490</v>
      </c>
      <c r="T33" s="68">
        <f t="shared" si="1"/>
        <v>11025</v>
      </c>
      <c r="U33" s="68">
        <f t="shared" si="1"/>
        <v>44700</v>
      </c>
      <c r="V33" s="68">
        <f t="shared" si="1"/>
        <v>9000</v>
      </c>
      <c r="W33" s="68">
        <f t="shared" si="1"/>
        <v>15700</v>
      </c>
      <c r="X33" s="68">
        <f t="shared" si="1"/>
        <v>300</v>
      </c>
      <c r="Y33" s="68">
        <f t="shared" si="1"/>
        <v>33000</v>
      </c>
      <c r="Z33" s="68">
        <f t="shared" si="1"/>
        <v>14854</v>
      </c>
      <c r="AA33" s="68">
        <f t="shared" si="1"/>
        <v>2947</v>
      </c>
      <c r="AB33" s="68">
        <f t="shared" si="1"/>
        <v>61500</v>
      </c>
      <c r="AC33" s="68">
        <f t="shared" si="1"/>
        <v>1724.5</v>
      </c>
      <c r="AD33" s="68">
        <f t="shared" si="1"/>
        <v>120000</v>
      </c>
      <c r="AE33" s="68">
        <f t="shared" si="1"/>
        <v>25000</v>
      </c>
      <c r="AF33" s="68">
        <f t="shared" si="1"/>
        <v>5740</v>
      </c>
      <c r="AG33" s="68">
        <f t="shared" si="1"/>
        <v>11919</v>
      </c>
      <c r="AH33" s="68">
        <f t="shared" si="1"/>
        <v>205</v>
      </c>
      <c r="AI33" s="68">
        <f t="shared" si="1"/>
        <v>8100</v>
      </c>
    </row>
    <row r="34" spans="1:35" ht="45.75" customHeight="1" thickBot="1"/>
    <row r="35" spans="1:35" ht="45.75" customHeight="1" thickBot="1">
      <c r="A35" s="79" t="s">
        <v>5</v>
      </c>
      <c r="B35" s="80"/>
      <c r="C35" s="81">
        <f>E33</f>
        <v>1254382</v>
      </c>
      <c r="D35" s="75"/>
      <c r="G35" s="121" t="s">
        <v>558</v>
      </c>
      <c r="H35" s="121"/>
      <c r="I35" s="121"/>
    </row>
    <row r="36" spans="1:35" ht="45.75" customHeight="1">
      <c r="A36" s="82" t="s">
        <v>6</v>
      </c>
      <c r="B36" s="83"/>
      <c r="C36" s="84">
        <f>G33</f>
        <v>1218348.5</v>
      </c>
      <c r="D36" s="78"/>
      <c r="G36" s="90">
        <v>45209</v>
      </c>
      <c r="H36" s="88" t="s">
        <v>182</v>
      </c>
      <c r="I36" s="91">
        <v>15000</v>
      </c>
    </row>
    <row r="37" spans="1:35" ht="45.75" customHeight="1" thickBot="1">
      <c r="A37" s="85" t="s">
        <v>7</v>
      </c>
      <c r="B37" s="86"/>
      <c r="C37" s="87">
        <f>+C35-C36</f>
        <v>36033.5</v>
      </c>
      <c r="D37" s="77"/>
      <c r="G37" s="92" t="s">
        <v>538</v>
      </c>
      <c r="H37" s="89" t="s">
        <v>483</v>
      </c>
      <c r="I37" s="93">
        <v>100000</v>
      </c>
    </row>
    <row r="39" spans="1:35" ht="45.75" customHeight="1">
      <c r="E39" s="76"/>
    </row>
    <row r="40" spans="1:35" ht="45.75" customHeight="1">
      <c r="E40" s="76"/>
    </row>
    <row r="41" spans="1:35" ht="45.75" customHeight="1">
      <c r="E41" s="76"/>
    </row>
  </sheetData>
  <mergeCells count="12">
    <mergeCell ref="G35:I35"/>
    <mergeCell ref="F2:AI2"/>
    <mergeCell ref="C5:C7"/>
    <mergeCell ref="C8:C9"/>
    <mergeCell ref="A5:A7"/>
    <mergeCell ref="A2:E2"/>
    <mergeCell ref="C14:C15"/>
    <mergeCell ref="C3:D3"/>
    <mergeCell ref="A8:A9"/>
    <mergeCell ref="A12:A13"/>
    <mergeCell ref="A14:A15"/>
    <mergeCell ref="C12:C13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8" scale="23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3:N16"/>
  <sheetViews>
    <sheetView rightToLeft="1" workbookViewId="0">
      <selection activeCell="S14" sqref="S14"/>
    </sheetView>
  </sheetViews>
  <sheetFormatPr defaultRowHeight="15"/>
  <cols>
    <col min="12" max="12" width="11.85546875" bestFit="1" customWidth="1"/>
    <col min="13" max="13" width="45.85546875" bestFit="1" customWidth="1"/>
    <col min="14" max="14" width="9.28515625" bestFit="1" customWidth="1"/>
  </cols>
  <sheetData>
    <row r="3" spans="12:14" ht="15.75">
      <c r="L3" s="63" t="s">
        <v>537</v>
      </c>
      <c r="M3" s="64" t="s">
        <v>298</v>
      </c>
      <c r="N3" s="63">
        <v>2000</v>
      </c>
    </row>
    <row r="4" spans="12:14" ht="15.75">
      <c r="L4" s="63" t="s">
        <v>539</v>
      </c>
      <c r="M4" s="62" t="s">
        <v>401</v>
      </c>
      <c r="N4" s="63">
        <v>2000</v>
      </c>
    </row>
    <row r="5" spans="12:14" ht="15.75">
      <c r="L5" s="63" t="s">
        <v>538</v>
      </c>
      <c r="M5" s="62" t="s">
        <v>481</v>
      </c>
      <c r="N5" s="63">
        <v>-4000</v>
      </c>
    </row>
    <row r="10" spans="12:14" ht="15.75">
      <c r="L10" s="61">
        <v>45209</v>
      </c>
      <c r="M10" s="62" t="s">
        <v>182</v>
      </c>
      <c r="N10" s="63">
        <v>15000</v>
      </c>
    </row>
    <row r="15" spans="12:14" ht="15.75">
      <c r="L15" s="63" t="s">
        <v>537</v>
      </c>
      <c r="M15" s="64" t="s">
        <v>307</v>
      </c>
      <c r="N15" s="63">
        <v>5000</v>
      </c>
    </row>
    <row r="16" spans="12:14" ht="15.75">
      <c r="L16" s="63" t="s">
        <v>538</v>
      </c>
      <c r="M16" s="62" t="s">
        <v>483</v>
      </c>
      <c r="N16" s="63">
        <v>100000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6:G10"/>
  <sheetViews>
    <sheetView rightToLeft="1" workbookViewId="0">
      <selection activeCell="I16" sqref="I16"/>
    </sheetView>
  </sheetViews>
  <sheetFormatPr defaultRowHeight="15"/>
  <cols>
    <col min="6" max="6" width="27.28515625" customWidth="1"/>
  </cols>
  <sheetData>
    <row r="6" spans="6:7">
      <c r="F6" t="s">
        <v>559</v>
      </c>
      <c r="G6">
        <v>285857</v>
      </c>
    </row>
    <row r="7" spans="6:7" ht="15.75" thickBot="1">
      <c r="F7" t="s">
        <v>560</v>
      </c>
      <c r="G7">
        <v>308506</v>
      </c>
    </row>
    <row r="8" spans="6:7" ht="15.75" thickBot="1">
      <c r="F8" t="s">
        <v>561</v>
      </c>
      <c r="G8" s="96">
        <f>G6-G7</f>
        <v>-22649</v>
      </c>
    </row>
    <row r="9" spans="6:7">
      <c r="F9" t="s">
        <v>381</v>
      </c>
      <c r="G9">
        <v>953295</v>
      </c>
    </row>
    <row r="10" spans="6:7">
      <c r="G10">
        <v>528173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0" zoomScaleNormal="70" workbookViewId="0">
      <selection activeCell="F4" sqref="F4"/>
    </sheetView>
  </sheetViews>
  <sheetFormatPr defaultColWidth="19" defaultRowHeight="15"/>
  <cols>
    <col min="2" max="2" width="11.42578125" bestFit="1" customWidth="1"/>
    <col min="4" max="4" width="41" bestFit="1" customWidth="1"/>
    <col min="6" max="6" width="62.42578125" bestFit="1" customWidth="1"/>
    <col min="9" max="9" width="26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77</v>
      </c>
      <c r="E4" s="46">
        <f>'3'!C44</f>
        <v>39467.5</v>
      </c>
      <c r="F4" s="19" t="s">
        <v>78</v>
      </c>
      <c r="G4" s="46">
        <f t="shared" ref="G4:G37" si="0">SUM(H4:AI4)</f>
        <v>3000</v>
      </c>
      <c r="H4" s="46">
        <v>3000</v>
      </c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19" t="s">
        <v>79</v>
      </c>
      <c r="G5" s="46">
        <f t="shared" si="0"/>
        <v>460</v>
      </c>
      <c r="H5" s="46"/>
      <c r="I5" s="47"/>
      <c r="J5" s="47"/>
      <c r="K5" s="47"/>
      <c r="L5" s="47"/>
      <c r="M5" s="46">
        <v>460</v>
      </c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44</v>
      </c>
      <c r="E6" s="46"/>
      <c r="F6" s="19" t="s">
        <v>570</v>
      </c>
      <c r="G6" s="46">
        <f t="shared" si="0"/>
        <v>6720</v>
      </c>
      <c r="H6" s="46">
        <v>6720</v>
      </c>
      <c r="I6" s="47"/>
      <c r="J6" s="47"/>
      <c r="K6" s="47"/>
      <c r="L6" s="47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9" t="s">
        <v>80</v>
      </c>
      <c r="G7" s="46">
        <f t="shared" si="0"/>
        <v>1000</v>
      </c>
      <c r="H7" s="46"/>
      <c r="I7" s="47"/>
      <c r="J7" s="47"/>
      <c r="K7" s="47"/>
      <c r="L7" s="47"/>
      <c r="M7" s="46">
        <v>1000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/>
      <c r="F8" s="19" t="s">
        <v>274</v>
      </c>
      <c r="G8" s="46">
        <f t="shared" si="0"/>
        <v>630</v>
      </c>
      <c r="H8" s="46"/>
      <c r="I8" s="47"/>
      <c r="J8" s="47"/>
      <c r="K8" s="47"/>
      <c r="L8" s="47"/>
      <c r="M8" s="46">
        <v>630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19" t="s">
        <v>81</v>
      </c>
      <c r="G9" s="46">
        <f t="shared" si="0"/>
        <v>3000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>
        <v>3000</v>
      </c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9" t="s">
        <v>82</v>
      </c>
      <c r="G10" s="46">
        <f t="shared" si="0"/>
        <v>500</v>
      </c>
      <c r="H10" s="46"/>
      <c r="I10" s="47"/>
      <c r="J10" s="47"/>
      <c r="K10" s="47"/>
      <c r="L10" s="47"/>
      <c r="M10" s="46">
        <v>500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9" t="s">
        <v>83</v>
      </c>
      <c r="G11" s="46">
        <f t="shared" si="0"/>
        <v>50</v>
      </c>
      <c r="H11" s="46"/>
      <c r="I11" s="47"/>
      <c r="J11" s="47"/>
      <c r="K11" s="47"/>
      <c r="L11" s="47"/>
      <c r="M11" s="46"/>
      <c r="N11" s="46">
        <v>50</v>
      </c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19" t="s">
        <v>275</v>
      </c>
      <c r="G12" s="46">
        <f t="shared" si="0"/>
        <v>800</v>
      </c>
      <c r="H12" s="46"/>
      <c r="I12" s="47"/>
      <c r="J12" s="47"/>
      <c r="K12" s="47"/>
      <c r="L12" s="47"/>
      <c r="M12" s="46"/>
      <c r="N12" s="46"/>
      <c r="O12" s="46"/>
      <c r="P12" s="46"/>
      <c r="Q12" s="46">
        <v>800</v>
      </c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9" t="s">
        <v>84</v>
      </c>
      <c r="G13" s="46">
        <f t="shared" si="0"/>
        <v>200</v>
      </c>
      <c r="H13" s="46"/>
      <c r="I13" s="47"/>
      <c r="J13" s="47">
        <v>200</v>
      </c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25.5" customHeight="1">
      <c r="A14" s="10"/>
      <c r="B14" s="10"/>
      <c r="C14" s="107" t="s">
        <v>97</v>
      </c>
      <c r="D14" s="12" t="s">
        <v>98</v>
      </c>
      <c r="E14" s="46">
        <v>250</v>
      </c>
      <c r="F14" s="13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5.5" customHeight="1">
      <c r="A15" s="10"/>
      <c r="B15" s="10"/>
      <c r="C15" s="108"/>
      <c r="D15" s="12" t="s">
        <v>99</v>
      </c>
      <c r="E15" s="6"/>
      <c r="F15" s="13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25.5" customHeight="1">
      <c r="A17" s="10"/>
      <c r="B17" s="10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5.5" customHeight="1">
      <c r="A18" s="10"/>
      <c r="B18" s="10"/>
      <c r="C18" s="6"/>
      <c r="D18" s="12" t="s">
        <v>61</v>
      </c>
      <c r="E18" s="6">
        <v>110</v>
      </c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6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0"/>
      <c r="C20" s="6"/>
      <c r="D20" s="12" t="s">
        <v>92</v>
      </c>
      <c r="E20" s="6"/>
      <c r="F20" s="6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6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6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6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6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6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6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6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6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6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6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6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6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6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6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6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16360</v>
      </c>
      <c r="H38" s="46">
        <f>SUM(H4:H37)</f>
        <v>9720</v>
      </c>
      <c r="I38" s="46">
        <f>SUM(I4:I37)</f>
        <v>0</v>
      </c>
      <c r="J38" s="46">
        <f t="shared" ref="J38:AH38" si="1">SUM(J4:J37)</f>
        <v>200</v>
      </c>
      <c r="K38" s="46">
        <f t="shared" si="1"/>
        <v>0</v>
      </c>
      <c r="L38" s="46">
        <f t="shared" si="1"/>
        <v>0</v>
      </c>
      <c r="M38" s="46">
        <f t="shared" si="1"/>
        <v>2590</v>
      </c>
      <c r="N38" s="46">
        <f t="shared" si="1"/>
        <v>50</v>
      </c>
      <c r="O38" s="46">
        <f t="shared" si="1"/>
        <v>0</v>
      </c>
      <c r="P38" s="46">
        <f t="shared" si="1"/>
        <v>0</v>
      </c>
      <c r="Q38" s="46">
        <f t="shared" si="1"/>
        <v>800</v>
      </c>
      <c r="R38" s="46">
        <f t="shared" si="1"/>
        <v>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3000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39827.5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39827.5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16360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23467.5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23467.5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C8:C9"/>
    <mergeCell ref="A39:D39"/>
    <mergeCell ref="F48:G48"/>
    <mergeCell ref="C3:D3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0" zoomScaleNormal="70" workbookViewId="0">
      <selection activeCell="F4" sqref="F4:F21"/>
    </sheetView>
  </sheetViews>
  <sheetFormatPr defaultColWidth="19" defaultRowHeight="15"/>
  <cols>
    <col min="2" max="2" width="71.5703125" bestFit="1" customWidth="1"/>
    <col min="4" max="4" width="41" bestFit="1" customWidth="1"/>
    <col min="6" max="6" width="85.7109375" bestFit="1" customWidth="1"/>
    <col min="9" max="9" width="26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88</v>
      </c>
      <c r="E4" s="46">
        <f>'4'!C44</f>
        <v>23467.5</v>
      </c>
      <c r="F4" s="19" t="s">
        <v>100</v>
      </c>
      <c r="G4" s="46">
        <f t="shared" ref="G4:G37" si="0">SUM(H4:AI4)</f>
        <v>7500</v>
      </c>
      <c r="H4" s="46"/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/>
      <c r="U4" s="46"/>
      <c r="V4" s="46"/>
      <c r="W4" s="46">
        <v>7500</v>
      </c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89</v>
      </c>
      <c r="E5" s="46">
        <v>45000</v>
      </c>
      <c r="F5" s="19" t="s">
        <v>101</v>
      </c>
      <c r="G5" s="46">
        <f t="shared" si="0"/>
        <v>8500</v>
      </c>
      <c r="H5" s="46"/>
      <c r="I5" s="47"/>
      <c r="J5" s="47"/>
      <c r="K5" s="47"/>
      <c r="L5" s="47"/>
      <c r="M5" s="46"/>
      <c r="N5" s="46">
        <v>8500</v>
      </c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95</v>
      </c>
      <c r="E6" s="46">
        <v>21000</v>
      </c>
      <c r="F6" s="19" t="s">
        <v>102</v>
      </c>
      <c r="G6" s="46">
        <f t="shared" si="0"/>
        <v>890</v>
      </c>
      <c r="H6" s="46"/>
      <c r="I6" s="47"/>
      <c r="J6" s="47"/>
      <c r="K6" s="47"/>
      <c r="L6" s="47"/>
      <c r="M6" s="46"/>
      <c r="N6" s="46">
        <v>890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9" t="s">
        <v>103</v>
      </c>
      <c r="G7" s="46">
        <f t="shared" si="0"/>
        <v>1465</v>
      </c>
      <c r="H7" s="46"/>
      <c r="I7" s="47"/>
      <c r="J7" s="47"/>
      <c r="K7" s="47"/>
      <c r="L7" s="47"/>
      <c r="M7" s="46">
        <v>1465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50</v>
      </c>
      <c r="F8" s="19" t="s">
        <v>276</v>
      </c>
      <c r="G8" s="46">
        <f t="shared" si="0"/>
        <v>250</v>
      </c>
      <c r="H8" s="46"/>
      <c r="I8" s="47"/>
      <c r="J8" s="47"/>
      <c r="K8" s="47"/>
      <c r="L8" s="47"/>
      <c r="M8" s="46"/>
      <c r="N8" s="46"/>
      <c r="O8" s="46">
        <v>250</v>
      </c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>
        <v>7165</v>
      </c>
      <c r="F9" s="19" t="s">
        <v>104</v>
      </c>
      <c r="G9" s="46">
        <f t="shared" si="0"/>
        <v>100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>
        <v>100</v>
      </c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1400</v>
      </c>
      <c r="F10" s="19" t="s">
        <v>277</v>
      </c>
      <c r="G10" s="46">
        <f t="shared" si="0"/>
        <v>20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>
        <v>20</v>
      </c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9" t="s">
        <v>105</v>
      </c>
      <c r="G11" s="46">
        <f t="shared" si="0"/>
        <v>500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>
        <v>500</v>
      </c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>
        <v>580</v>
      </c>
      <c r="F12" s="19" t="s">
        <v>278</v>
      </c>
      <c r="G12" s="46">
        <f t="shared" si="0"/>
        <v>130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>
        <v>130</v>
      </c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9" t="s">
        <v>106</v>
      </c>
      <c r="G13" s="46">
        <f t="shared" si="0"/>
        <v>400</v>
      </c>
      <c r="H13" s="46"/>
      <c r="I13" s="47"/>
      <c r="J13" s="47"/>
      <c r="K13" s="47"/>
      <c r="L13" s="47"/>
      <c r="M13" s="46"/>
      <c r="N13" s="46">
        <v>400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100</v>
      </c>
      <c r="F14" s="19" t="s">
        <v>360</v>
      </c>
      <c r="G14" s="46">
        <f t="shared" si="0"/>
        <v>20000</v>
      </c>
      <c r="H14" s="46"/>
      <c r="I14" s="47"/>
      <c r="J14" s="47"/>
      <c r="K14" s="47"/>
      <c r="L14" s="47"/>
      <c r="M14" s="46">
        <v>20000</v>
      </c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>
        <v>300</v>
      </c>
      <c r="F15" s="19" t="s">
        <v>39</v>
      </c>
      <c r="G15" s="46">
        <f t="shared" si="0"/>
        <v>2000</v>
      </c>
      <c r="H15" s="46"/>
      <c r="I15" s="47"/>
      <c r="J15" s="47"/>
      <c r="K15" s="47"/>
      <c r="L15" s="47"/>
      <c r="M15" s="46">
        <v>2000</v>
      </c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>
        <v>40000</v>
      </c>
      <c r="F16" s="19" t="s">
        <v>279</v>
      </c>
      <c r="G16" s="46">
        <f t="shared" si="0"/>
        <v>5000</v>
      </c>
      <c r="H16" s="46"/>
      <c r="I16" s="47"/>
      <c r="J16" s="47"/>
      <c r="K16" s="47"/>
      <c r="L16" s="47"/>
      <c r="M16" s="46">
        <v>5000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 t="s">
        <v>93</v>
      </c>
      <c r="C17" s="6"/>
      <c r="D17" s="12" t="s">
        <v>381</v>
      </c>
      <c r="E17" s="6">
        <v>9675</v>
      </c>
      <c r="F17" s="19" t="s">
        <v>107</v>
      </c>
      <c r="G17" s="46">
        <f t="shared" si="0"/>
        <v>51240</v>
      </c>
      <c r="H17" s="46">
        <v>51240</v>
      </c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9" t="s">
        <v>108</v>
      </c>
      <c r="G18" s="46">
        <f t="shared" si="0"/>
        <v>400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>
        <v>400</v>
      </c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9" t="s">
        <v>109</v>
      </c>
      <c r="G19" s="46">
        <f t="shared" si="0"/>
        <v>3400</v>
      </c>
      <c r="H19" s="46"/>
      <c r="I19" s="47"/>
      <c r="J19" s="47"/>
      <c r="K19" s="47"/>
      <c r="L19" s="47"/>
      <c r="M19" s="46">
        <v>3400</v>
      </c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 t="s">
        <v>91</v>
      </c>
      <c r="C20" s="6"/>
      <c r="D20" s="12" t="s">
        <v>92</v>
      </c>
      <c r="E20" s="6">
        <v>5000</v>
      </c>
      <c r="F20" s="19" t="s">
        <v>110</v>
      </c>
      <c r="G20" s="46">
        <f t="shared" si="0"/>
        <v>1000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>
        <v>1000</v>
      </c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2780</v>
      </c>
      <c r="F21" s="19" t="s">
        <v>111</v>
      </c>
      <c r="G21" s="46">
        <f t="shared" si="0"/>
        <v>100</v>
      </c>
      <c r="H21" s="46"/>
      <c r="I21" s="47"/>
      <c r="J21" s="47"/>
      <c r="K21" s="47"/>
      <c r="L21" s="47">
        <v>100</v>
      </c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102895</v>
      </c>
      <c r="H38" s="46">
        <f>SUM(H4:H37)</f>
        <v>51240</v>
      </c>
      <c r="I38" s="46">
        <f>SUM(I4:I37)</f>
        <v>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100</v>
      </c>
      <c r="M38" s="46">
        <f t="shared" si="1"/>
        <v>31865</v>
      </c>
      <c r="N38" s="46">
        <f t="shared" si="1"/>
        <v>9790</v>
      </c>
      <c r="O38" s="46">
        <f t="shared" si="1"/>
        <v>250</v>
      </c>
      <c r="P38" s="46">
        <f t="shared" si="1"/>
        <v>0</v>
      </c>
      <c r="Q38" s="46">
        <f t="shared" si="1"/>
        <v>0</v>
      </c>
      <c r="R38" s="46">
        <f t="shared" si="1"/>
        <v>120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7500</v>
      </c>
      <c r="X38" s="46">
        <f t="shared" si="1"/>
        <v>0</v>
      </c>
      <c r="Y38" s="46">
        <f t="shared" si="1"/>
        <v>1000</v>
      </c>
      <c r="Z38" s="46">
        <f t="shared" si="1"/>
        <v>900</v>
      </c>
      <c r="AA38" s="46">
        <f t="shared" si="1"/>
        <v>130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156517.5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156517.5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102895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53622.5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53622.5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C8:C9"/>
    <mergeCell ref="A39:D39"/>
    <mergeCell ref="F48:G48"/>
    <mergeCell ref="C3:D3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80" zoomScaleNormal="80" workbookViewId="0">
      <selection activeCell="D11" sqref="D11"/>
    </sheetView>
  </sheetViews>
  <sheetFormatPr defaultColWidth="19" defaultRowHeight="15"/>
  <cols>
    <col min="2" max="2" width="46.42578125" bestFit="1" customWidth="1"/>
    <col min="4" max="4" width="41" bestFit="1" customWidth="1"/>
    <col min="6" max="6" width="66.7109375" bestFit="1" customWidth="1"/>
    <col min="9" max="9" width="26" bestFit="1" customWidth="1"/>
    <col min="29" max="29" width="22.42578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122</v>
      </c>
      <c r="E4" s="46">
        <f>'5'!C44</f>
        <v>53622.5</v>
      </c>
      <c r="F4" s="12" t="s">
        <v>114</v>
      </c>
      <c r="G4" s="46">
        <f t="shared" ref="G4:G37" si="0">SUM(H4:AI4)</f>
        <v>3350</v>
      </c>
      <c r="H4" s="46"/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>
        <v>3350</v>
      </c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112</v>
      </c>
      <c r="E5" s="46">
        <v>5000</v>
      </c>
      <c r="F5" s="12" t="s">
        <v>115</v>
      </c>
      <c r="G5" s="46">
        <f t="shared" si="0"/>
        <v>4550</v>
      </c>
      <c r="H5" s="46"/>
      <c r="I5" s="47"/>
      <c r="J5" s="47"/>
      <c r="K5" s="47"/>
      <c r="L5" s="47"/>
      <c r="M5" s="46"/>
      <c r="N5" s="46">
        <v>4550</v>
      </c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12" t="s">
        <v>116</v>
      </c>
      <c r="G6" s="46">
        <f t="shared" si="0"/>
        <v>1490</v>
      </c>
      <c r="H6" s="46"/>
      <c r="I6" s="47"/>
      <c r="J6" s="47"/>
      <c r="K6" s="47"/>
      <c r="L6" s="47"/>
      <c r="M6" s="46">
        <v>1490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2" t="s">
        <v>117</v>
      </c>
      <c r="G7" s="46">
        <f t="shared" si="0"/>
        <v>3000</v>
      </c>
      <c r="H7" s="46"/>
      <c r="I7" s="47"/>
      <c r="J7" s="47"/>
      <c r="K7" s="47"/>
      <c r="L7" s="47"/>
      <c r="M7" s="46">
        <v>3000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>
        <v>1890</v>
      </c>
      <c r="F8" s="12" t="s">
        <v>108</v>
      </c>
      <c r="G8" s="46">
        <f t="shared" si="0"/>
        <v>400</v>
      </c>
      <c r="H8" s="46"/>
      <c r="I8" s="47"/>
      <c r="J8" s="47"/>
      <c r="K8" s="47"/>
      <c r="L8" s="47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>
        <v>400</v>
      </c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12" t="s">
        <v>118</v>
      </c>
      <c r="G9" s="46">
        <f t="shared" si="0"/>
        <v>440</v>
      </c>
      <c r="H9" s="46"/>
      <c r="I9" s="47"/>
      <c r="J9" s="47"/>
      <c r="K9" s="47"/>
      <c r="L9" s="47"/>
      <c r="M9" s="46"/>
      <c r="N9" s="46">
        <v>440</v>
      </c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>
        <v>440</v>
      </c>
      <c r="F10" s="19" t="s">
        <v>111</v>
      </c>
      <c r="G10" s="46">
        <f t="shared" si="0"/>
        <v>100</v>
      </c>
      <c r="H10" s="46"/>
      <c r="I10" s="47"/>
      <c r="J10" s="47"/>
      <c r="K10" s="47"/>
      <c r="L10" s="47">
        <v>100</v>
      </c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9" t="s">
        <v>107</v>
      </c>
      <c r="G11" s="46">
        <f t="shared" si="0"/>
        <v>17500</v>
      </c>
      <c r="H11" s="46">
        <v>17500</v>
      </c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>
        <v>5570</v>
      </c>
      <c r="F12" s="19" t="s">
        <v>361</v>
      </c>
      <c r="G12" s="46">
        <f t="shared" si="0"/>
        <v>300</v>
      </c>
      <c r="H12" s="46"/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>
        <v>300</v>
      </c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>
        <v>3180</v>
      </c>
      <c r="F13" s="19" t="s">
        <v>123</v>
      </c>
      <c r="G13" s="46">
        <f t="shared" si="0"/>
        <v>2000</v>
      </c>
      <c r="H13" s="46"/>
      <c r="I13" s="47"/>
      <c r="J13" s="47"/>
      <c r="K13" s="47"/>
      <c r="L13" s="47"/>
      <c r="M13" s="46">
        <v>2000</v>
      </c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>
        <v>150</v>
      </c>
      <c r="F14" s="19" t="s">
        <v>362</v>
      </c>
      <c r="G14" s="46">
        <f t="shared" si="0"/>
        <v>3000</v>
      </c>
      <c r="H14" s="46"/>
      <c r="I14" s="47"/>
      <c r="J14" s="47"/>
      <c r="K14" s="47"/>
      <c r="L14" s="47"/>
      <c r="M14" s="46">
        <v>3000</v>
      </c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3" t="s">
        <v>124</v>
      </c>
      <c r="G15" s="46">
        <f t="shared" si="0"/>
        <v>10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>
        <v>10</v>
      </c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40.5">
      <c r="A20" s="10"/>
      <c r="B20" s="17" t="s">
        <v>113</v>
      </c>
      <c r="C20" s="6"/>
      <c r="D20" s="12" t="s">
        <v>92</v>
      </c>
      <c r="E20" s="6">
        <v>7000</v>
      </c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>
        <v>555</v>
      </c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36140</v>
      </c>
      <c r="H38" s="46">
        <f>SUM(H4:H37)</f>
        <v>17500</v>
      </c>
      <c r="I38" s="46">
        <f>SUM(I4:I37)</f>
        <v>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100</v>
      </c>
      <c r="M38" s="46">
        <f t="shared" si="1"/>
        <v>9490</v>
      </c>
      <c r="N38" s="46">
        <f t="shared" si="1"/>
        <v>4990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10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4050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77407.5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77407.5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36140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41267.5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41267.5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11" zoomScale="70" zoomScaleNormal="70" zoomScalePageLayoutView="89" workbookViewId="0">
      <selection activeCell="F25" sqref="F25"/>
    </sheetView>
  </sheetViews>
  <sheetFormatPr defaultColWidth="19" defaultRowHeight="15"/>
  <cols>
    <col min="2" max="2" width="11.42578125" bestFit="1" customWidth="1"/>
    <col min="4" max="4" width="41" bestFit="1" customWidth="1"/>
    <col min="6" max="6" width="131" bestFit="1" customWidth="1"/>
    <col min="9" max="9" width="26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125</v>
      </c>
      <c r="E4" s="46">
        <f>'6'!C44</f>
        <v>41267.5</v>
      </c>
      <c r="F4" s="12" t="s">
        <v>126</v>
      </c>
      <c r="G4" s="46">
        <f t="shared" ref="G4:G37" si="0">SUM(H4:AI4)</f>
        <v>450</v>
      </c>
      <c r="H4" s="46"/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>
        <v>450</v>
      </c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12" t="s">
        <v>127</v>
      </c>
      <c r="G5" s="46">
        <f t="shared" si="0"/>
        <v>550</v>
      </c>
      <c r="H5" s="46"/>
      <c r="I5" s="47">
        <v>550</v>
      </c>
      <c r="J5" s="47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1">
      <c r="A6" s="10"/>
      <c r="B6" s="10"/>
      <c r="C6" s="109"/>
      <c r="D6" s="12" t="s">
        <v>121</v>
      </c>
      <c r="E6" s="46"/>
      <c r="F6" s="12" t="s">
        <v>128</v>
      </c>
      <c r="G6" s="46">
        <f t="shared" si="0"/>
        <v>11980</v>
      </c>
      <c r="H6" s="46"/>
      <c r="I6" s="47"/>
      <c r="J6" s="47"/>
      <c r="K6" s="47"/>
      <c r="L6" s="47"/>
      <c r="M6" s="46"/>
      <c r="N6" s="46">
        <v>11980</v>
      </c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2" t="s">
        <v>129</v>
      </c>
      <c r="G7" s="46">
        <f t="shared" si="0"/>
        <v>80</v>
      </c>
      <c r="H7" s="46"/>
      <c r="I7" s="47"/>
      <c r="J7" s="47"/>
      <c r="K7" s="47"/>
      <c r="L7" s="47"/>
      <c r="M7" s="46"/>
      <c r="N7" s="46">
        <v>80</v>
      </c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/>
      <c r="F8" s="12" t="s">
        <v>130</v>
      </c>
      <c r="G8" s="46">
        <f t="shared" si="0"/>
        <v>7500</v>
      </c>
      <c r="H8" s="46"/>
      <c r="I8" s="47"/>
      <c r="J8" s="47"/>
      <c r="K8" s="47"/>
      <c r="L8" s="47"/>
      <c r="M8" s="46"/>
      <c r="N8" s="46"/>
      <c r="O8" s="46"/>
      <c r="P8" s="46"/>
      <c r="Q8" s="46"/>
      <c r="R8" s="46"/>
      <c r="S8" s="46"/>
      <c r="T8" s="46"/>
      <c r="U8" s="46">
        <v>7500</v>
      </c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12" t="s">
        <v>131</v>
      </c>
      <c r="G9" s="46">
        <f t="shared" si="0"/>
        <v>510</v>
      </c>
      <c r="H9" s="46"/>
      <c r="I9" s="47"/>
      <c r="J9" s="47"/>
      <c r="K9" s="47"/>
      <c r="L9" s="47"/>
      <c r="M9" s="46"/>
      <c r="N9" s="46">
        <v>510</v>
      </c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2" t="s">
        <v>132</v>
      </c>
      <c r="G10" s="46">
        <f t="shared" si="0"/>
        <v>360</v>
      </c>
      <c r="H10" s="46"/>
      <c r="I10" s="47"/>
      <c r="J10" s="47"/>
      <c r="K10" s="47"/>
      <c r="L10" s="47"/>
      <c r="M10" s="46"/>
      <c r="N10" s="46">
        <v>360</v>
      </c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9" t="s">
        <v>133</v>
      </c>
      <c r="G11" s="46">
        <f t="shared" si="0"/>
        <v>325</v>
      </c>
      <c r="H11" s="46"/>
      <c r="I11" s="47"/>
      <c r="J11" s="47"/>
      <c r="K11" s="47"/>
      <c r="L11" s="47"/>
      <c r="M11" s="46"/>
      <c r="N11" s="46">
        <v>325</v>
      </c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19" t="s">
        <v>365</v>
      </c>
      <c r="G12" s="46">
        <f t="shared" si="0"/>
        <v>40</v>
      </c>
      <c r="H12" s="46"/>
      <c r="I12" s="47"/>
      <c r="J12" s="47"/>
      <c r="K12" s="47"/>
      <c r="L12" s="47"/>
      <c r="M12" s="46"/>
      <c r="N12" s="46">
        <v>40</v>
      </c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9" t="s">
        <v>134</v>
      </c>
      <c r="G13" s="46">
        <f t="shared" si="0"/>
        <v>3500</v>
      </c>
      <c r="H13" s="46">
        <v>3500</v>
      </c>
      <c r="I13" s="47"/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/>
      <c r="F14" s="19" t="s">
        <v>366</v>
      </c>
      <c r="G14" s="46">
        <f t="shared" si="0"/>
        <v>7000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>
        <v>7000</v>
      </c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36">
      <c r="A15" s="10"/>
      <c r="B15" s="10"/>
      <c r="C15" s="108"/>
      <c r="D15" s="12" t="s">
        <v>99</v>
      </c>
      <c r="E15" s="6"/>
      <c r="F15" s="50" t="s">
        <v>135</v>
      </c>
      <c r="G15" s="46">
        <f t="shared" si="0"/>
        <v>844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>
        <v>844</v>
      </c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>
        <v>21795</v>
      </c>
      <c r="F16" s="19" t="s">
        <v>280</v>
      </c>
      <c r="G16" s="46">
        <f t="shared" si="0"/>
        <v>5000</v>
      </c>
      <c r="H16" s="46"/>
      <c r="I16" s="47"/>
      <c r="J16" s="47"/>
      <c r="K16" s="47"/>
      <c r="L16" s="47"/>
      <c r="M16" s="46">
        <v>5000</v>
      </c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9" t="s">
        <v>281</v>
      </c>
      <c r="G17" s="46">
        <f t="shared" si="0"/>
        <v>55</v>
      </c>
      <c r="H17" s="46"/>
      <c r="I17" s="47"/>
      <c r="J17" s="47"/>
      <c r="K17" s="47"/>
      <c r="L17" s="47"/>
      <c r="M17" s="46"/>
      <c r="N17" s="46">
        <v>55</v>
      </c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36">
      <c r="A18" s="10"/>
      <c r="B18" s="10"/>
      <c r="C18" s="6"/>
      <c r="D18" s="12" t="s">
        <v>61</v>
      </c>
      <c r="E18" s="6"/>
      <c r="F18" s="50" t="s">
        <v>136</v>
      </c>
      <c r="G18" s="46">
        <f t="shared" si="0"/>
        <v>555</v>
      </c>
      <c r="H18" s="46"/>
      <c r="I18" s="47"/>
      <c r="J18" s="47"/>
      <c r="K18" s="47"/>
      <c r="L18" s="47"/>
      <c r="M18" s="46"/>
      <c r="N18" s="46">
        <v>555</v>
      </c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 t="s">
        <v>137</v>
      </c>
      <c r="G19" s="46">
        <f t="shared" si="0"/>
        <v>4950</v>
      </c>
      <c r="H19" s="46"/>
      <c r="I19" s="47"/>
      <c r="J19" s="47"/>
      <c r="K19" s="47"/>
      <c r="L19" s="47"/>
      <c r="M19" s="46">
        <v>4950</v>
      </c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 t="s">
        <v>138</v>
      </c>
      <c r="G20" s="46">
        <f t="shared" si="0"/>
        <v>1000</v>
      </c>
      <c r="H20" s="46"/>
      <c r="I20" s="47"/>
      <c r="J20" s="47"/>
      <c r="K20" s="47"/>
      <c r="L20" s="47"/>
      <c r="M20" s="46">
        <v>1000</v>
      </c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 t="s">
        <v>139</v>
      </c>
      <c r="G21" s="46">
        <f t="shared" si="0"/>
        <v>2000</v>
      </c>
      <c r="H21" s="46"/>
      <c r="I21" s="47"/>
      <c r="J21" s="47"/>
      <c r="K21" s="47"/>
      <c r="L21" s="47"/>
      <c r="M21" s="46">
        <v>2000</v>
      </c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40.5">
      <c r="A22" s="10"/>
      <c r="B22" s="10"/>
      <c r="C22" s="6"/>
      <c r="D22" s="12" t="s">
        <v>447</v>
      </c>
      <c r="E22" s="6"/>
      <c r="F22" s="17" t="s">
        <v>140</v>
      </c>
      <c r="G22" s="46">
        <f t="shared" si="0"/>
        <v>4730</v>
      </c>
      <c r="H22" s="46"/>
      <c r="I22" s="47"/>
      <c r="J22" s="47"/>
      <c r="K22" s="47"/>
      <c r="L22" s="47"/>
      <c r="M22" s="46">
        <v>4730</v>
      </c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 t="s">
        <v>141</v>
      </c>
      <c r="G23" s="46">
        <f t="shared" si="0"/>
        <v>1135</v>
      </c>
      <c r="H23" s="46"/>
      <c r="I23" s="47"/>
      <c r="J23" s="47"/>
      <c r="K23" s="47"/>
      <c r="L23" s="47"/>
      <c r="M23" s="46">
        <v>1135</v>
      </c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 t="s">
        <v>110</v>
      </c>
      <c r="G24" s="46">
        <f t="shared" si="0"/>
        <v>3000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>
        <v>3000</v>
      </c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55564</v>
      </c>
      <c r="H38" s="46">
        <f>SUM(H4:H37)</f>
        <v>3500</v>
      </c>
      <c r="I38" s="46">
        <f>SUM(I4:I37)</f>
        <v>550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0</v>
      </c>
      <c r="M38" s="46">
        <f t="shared" si="1"/>
        <v>18815</v>
      </c>
      <c r="N38" s="46">
        <f t="shared" si="1"/>
        <v>13905</v>
      </c>
      <c r="O38" s="46">
        <f t="shared" si="1"/>
        <v>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450</v>
      </c>
      <c r="U38" s="46">
        <f t="shared" si="1"/>
        <v>7500</v>
      </c>
      <c r="V38" s="46">
        <f t="shared" si="1"/>
        <v>7000</v>
      </c>
      <c r="W38" s="46">
        <f t="shared" si="1"/>
        <v>0</v>
      </c>
      <c r="X38" s="46">
        <f t="shared" si="1"/>
        <v>0</v>
      </c>
      <c r="Y38" s="46">
        <f t="shared" si="1"/>
        <v>3000</v>
      </c>
      <c r="Z38" s="46">
        <f t="shared" si="1"/>
        <v>844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63062.5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63062.5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55564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7498.5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7498.5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0" zoomScaleNormal="70" workbookViewId="0">
      <selection activeCell="F13" sqref="F13"/>
    </sheetView>
  </sheetViews>
  <sheetFormatPr defaultColWidth="19" defaultRowHeight="15"/>
  <cols>
    <col min="2" max="2" width="11.42578125" bestFit="1" customWidth="1"/>
    <col min="4" max="4" width="41" bestFit="1" customWidth="1"/>
    <col min="6" max="6" width="75.7109375" bestFit="1" customWidth="1"/>
    <col min="9" max="9" width="26" bestFit="1" customWidth="1"/>
    <col min="29" max="29" width="22.570312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142</v>
      </c>
      <c r="E4" s="46">
        <f>'7'!C44</f>
        <v>7498.5</v>
      </c>
      <c r="F4" s="12" t="s">
        <v>144</v>
      </c>
      <c r="G4" s="46">
        <f t="shared" ref="G4:G37" si="0">SUM(H4:AI4)</f>
        <v>2000</v>
      </c>
      <c r="H4" s="46"/>
      <c r="I4" s="47">
        <v>2000</v>
      </c>
      <c r="J4" s="47"/>
      <c r="K4" s="47"/>
      <c r="L4" s="47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143</v>
      </c>
      <c r="E5" s="46">
        <v>5000</v>
      </c>
      <c r="F5" s="12" t="s">
        <v>145</v>
      </c>
      <c r="G5" s="46">
        <f t="shared" si="0"/>
        <v>350</v>
      </c>
      <c r="H5" s="46"/>
      <c r="I5" s="47"/>
      <c r="J5" s="47"/>
      <c r="K5" s="47"/>
      <c r="L5" s="47"/>
      <c r="M5" s="46"/>
      <c r="N5" s="46"/>
      <c r="O5" s="46"/>
      <c r="P5" s="46">
        <v>350</v>
      </c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12" t="s">
        <v>124</v>
      </c>
      <c r="G6" s="46">
        <f t="shared" si="0"/>
        <v>20</v>
      </c>
      <c r="H6" s="46"/>
      <c r="I6" s="47"/>
      <c r="J6" s="47"/>
      <c r="K6" s="47"/>
      <c r="L6" s="47"/>
      <c r="M6" s="46"/>
      <c r="N6" s="46"/>
      <c r="O6" s="46"/>
      <c r="P6" s="46"/>
      <c r="Q6" s="46"/>
      <c r="R6" s="46">
        <v>20</v>
      </c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2" t="s">
        <v>146</v>
      </c>
      <c r="G7" s="46">
        <f t="shared" si="0"/>
        <v>555</v>
      </c>
      <c r="H7" s="46"/>
      <c r="I7" s="47"/>
      <c r="J7" s="47"/>
      <c r="K7" s="47"/>
      <c r="L7" s="47"/>
      <c r="M7" s="46">
        <v>555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/>
      <c r="F8" s="12" t="s">
        <v>147</v>
      </c>
      <c r="G8" s="46">
        <f t="shared" si="0"/>
        <v>2000</v>
      </c>
      <c r="H8" s="46"/>
      <c r="I8" s="47"/>
      <c r="J8" s="47"/>
      <c r="K8" s="47"/>
      <c r="L8" s="47"/>
      <c r="M8" s="46">
        <v>2000</v>
      </c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/>
      <c r="F9" s="12" t="s">
        <v>148</v>
      </c>
      <c r="G9" s="46">
        <f t="shared" si="0"/>
        <v>3000</v>
      </c>
      <c r="H9" s="46"/>
      <c r="I9" s="47"/>
      <c r="J9" s="47"/>
      <c r="K9" s="47"/>
      <c r="L9" s="47"/>
      <c r="M9" s="46">
        <v>3000</v>
      </c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2" t="s">
        <v>149</v>
      </c>
      <c r="G10" s="46">
        <f t="shared" si="0"/>
        <v>760</v>
      </c>
      <c r="H10" s="46"/>
      <c r="I10" s="47"/>
      <c r="J10" s="47"/>
      <c r="K10" s="47"/>
      <c r="L10" s="47"/>
      <c r="M10" s="46">
        <v>760</v>
      </c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3" t="s">
        <v>150</v>
      </c>
      <c r="G11" s="46">
        <f t="shared" si="0"/>
        <v>1500</v>
      </c>
      <c r="H11" s="46"/>
      <c r="I11" s="47"/>
      <c r="J11" s="47"/>
      <c r="K11" s="47"/>
      <c r="L11" s="47"/>
      <c r="M11" s="46">
        <v>1500</v>
      </c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19" t="s">
        <v>282</v>
      </c>
      <c r="G12" s="46">
        <f t="shared" si="0"/>
        <v>1600</v>
      </c>
      <c r="H12" s="46"/>
      <c r="I12" s="47"/>
      <c r="J12" s="47"/>
      <c r="K12" s="47"/>
      <c r="L12" s="47"/>
      <c r="M12" s="46">
        <v>1600</v>
      </c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3" t="s">
        <v>151</v>
      </c>
      <c r="G13" s="46">
        <f t="shared" si="0"/>
        <v>100</v>
      </c>
      <c r="H13" s="46"/>
      <c r="I13" s="47">
        <v>100</v>
      </c>
      <c r="J13" s="47"/>
      <c r="K13" s="47"/>
      <c r="L13" s="47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/>
      <c r="F14" s="13"/>
      <c r="G14" s="46">
        <f t="shared" si="0"/>
        <v>0</v>
      </c>
      <c r="H14" s="46"/>
      <c r="I14" s="47"/>
      <c r="J14" s="47"/>
      <c r="K14" s="47"/>
      <c r="L14" s="47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3"/>
      <c r="G15" s="46">
        <f t="shared" si="0"/>
        <v>0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/>
      <c r="F16" s="13"/>
      <c r="G16" s="46">
        <f t="shared" si="0"/>
        <v>0</v>
      </c>
      <c r="H16" s="46"/>
      <c r="I16" s="47"/>
      <c r="J16" s="47"/>
      <c r="K16" s="47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3"/>
      <c r="G17" s="46">
        <f t="shared" si="0"/>
        <v>0</v>
      </c>
      <c r="H17" s="46"/>
      <c r="I17" s="47"/>
      <c r="J17" s="47"/>
      <c r="K17" s="47"/>
      <c r="L17" s="47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3"/>
      <c r="G18" s="46">
        <f t="shared" si="0"/>
        <v>0</v>
      </c>
      <c r="H18" s="46"/>
      <c r="I18" s="47"/>
      <c r="J18" s="47"/>
      <c r="K18" s="47"/>
      <c r="L18" s="47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3"/>
      <c r="G19" s="46">
        <f t="shared" si="0"/>
        <v>0</v>
      </c>
      <c r="H19" s="46"/>
      <c r="I19" s="47"/>
      <c r="J19" s="47"/>
      <c r="K19" s="47"/>
      <c r="L19" s="47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3"/>
      <c r="G20" s="46">
        <f t="shared" si="0"/>
        <v>0</v>
      </c>
      <c r="H20" s="46"/>
      <c r="I20" s="47"/>
      <c r="J20" s="47"/>
      <c r="K20" s="47"/>
      <c r="L20" s="47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/>
      <c r="G21" s="46">
        <f t="shared" si="0"/>
        <v>0</v>
      </c>
      <c r="H21" s="46"/>
      <c r="I21" s="47"/>
      <c r="J21" s="47"/>
      <c r="K21" s="47"/>
      <c r="L21" s="47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8"/>
      <c r="G22" s="46">
        <f t="shared" si="0"/>
        <v>0</v>
      </c>
      <c r="H22" s="46"/>
      <c r="I22" s="47"/>
      <c r="J22" s="47"/>
      <c r="K22" s="47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/>
      <c r="G23" s="46">
        <f t="shared" si="0"/>
        <v>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/>
      <c r="G24" s="46">
        <f t="shared" si="0"/>
        <v>0</v>
      </c>
      <c r="H24" s="46"/>
      <c r="I24" s="47"/>
      <c r="J24" s="47"/>
      <c r="K24" s="47"/>
      <c r="L24" s="47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/>
      <c r="G25" s="46">
        <f t="shared" si="0"/>
        <v>0</v>
      </c>
      <c r="H25" s="46"/>
      <c r="I25" s="47"/>
      <c r="J25" s="47"/>
      <c r="K25" s="47"/>
      <c r="L25" s="47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11885</v>
      </c>
      <c r="H38" s="46">
        <f>SUM(H4:H37)</f>
        <v>0</v>
      </c>
      <c r="I38" s="46">
        <f>SUM(I4:I37)</f>
        <v>2100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0</v>
      </c>
      <c r="M38" s="46">
        <f t="shared" si="1"/>
        <v>9415</v>
      </c>
      <c r="N38" s="46">
        <f t="shared" si="1"/>
        <v>0</v>
      </c>
      <c r="O38" s="46">
        <f t="shared" si="1"/>
        <v>0</v>
      </c>
      <c r="P38" s="46">
        <f t="shared" si="1"/>
        <v>350</v>
      </c>
      <c r="Q38" s="46">
        <f t="shared" si="1"/>
        <v>0</v>
      </c>
      <c r="R38" s="46">
        <f t="shared" si="1"/>
        <v>20</v>
      </c>
      <c r="S38" s="46">
        <f t="shared" si="1"/>
        <v>0</v>
      </c>
      <c r="T38" s="46">
        <f t="shared" si="1"/>
        <v>0</v>
      </c>
      <c r="U38" s="46">
        <f t="shared" si="1"/>
        <v>0</v>
      </c>
      <c r="V38" s="46">
        <f t="shared" si="1"/>
        <v>0</v>
      </c>
      <c r="W38" s="46">
        <f t="shared" si="1"/>
        <v>0</v>
      </c>
      <c r="X38" s="46">
        <f t="shared" si="1"/>
        <v>0</v>
      </c>
      <c r="Y38" s="46">
        <f t="shared" si="1"/>
        <v>0</v>
      </c>
      <c r="Z38" s="46">
        <f t="shared" si="1"/>
        <v>0</v>
      </c>
      <c r="AA38" s="46">
        <f t="shared" si="1"/>
        <v>0</v>
      </c>
      <c r="AB38" s="46">
        <f t="shared" si="1"/>
        <v>0</v>
      </c>
      <c r="AC38" s="46">
        <f t="shared" si="1"/>
        <v>0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12498.5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12498.5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11885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613.5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613.5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8"/>
  <sheetViews>
    <sheetView rightToLeft="1" topLeftCell="A2" zoomScale="73" zoomScaleNormal="73" workbookViewId="0">
      <selection activeCell="F18" sqref="F18:F26"/>
    </sheetView>
  </sheetViews>
  <sheetFormatPr defaultColWidth="19" defaultRowHeight="15"/>
  <cols>
    <col min="2" max="2" width="11.7109375" bestFit="1" customWidth="1"/>
    <col min="4" max="4" width="42.5703125" bestFit="1" customWidth="1"/>
    <col min="6" max="6" width="77.28515625" bestFit="1" customWidth="1"/>
    <col min="9" max="9" width="27.5703125" bestFit="1" customWidth="1"/>
    <col min="29" max="29" width="23.28515625" bestFit="1" customWidth="1"/>
    <col min="30" max="30" width="20.7109375" bestFit="1" customWidth="1"/>
    <col min="31" max="32" width="20.7109375" customWidth="1"/>
    <col min="33" max="34" width="20.7109375" bestFit="1" customWidth="1"/>
  </cols>
  <sheetData>
    <row r="1" spans="1:35" ht="15.75" hidden="1" customHeight="1">
      <c r="F1" s="110" t="s">
        <v>476</v>
      </c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</row>
    <row r="2" spans="1:35" ht="36" customHeight="1">
      <c r="A2" s="97" t="s">
        <v>474</v>
      </c>
      <c r="B2" s="98"/>
      <c r="C2" s="98"/>
      <c r="D2" s="98"/>
      <c r="E2" s="99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9"/>
      <c r="S2" s="9"/>
      <c r="T2" s="9"/>
      <c r="U2" s="9"/>
      <c r="V2" s="9"/>
      <c r="W2" s="9"/>
      <c r="X2" s="9"/>
      <c r="Y2" s="9"/>
      <c r="Z2" s="9"/>
    </row>
    <row r="3" spans="1:35" s="26" customFormat="1" ht="63">
      <c r="A3" s="24" t="s">
        <v>1</v>
      </c>
      <c r="B3" s="24" t="s">
        <v>63</v>
      </c>
      <c r="C3" s="112" t="s">
        <v>86</v>
      </c>
      <c r="D3" s="113"/>
      <c r="E3" s="24" t="s">
        <v>0</v>
      </c>
      <c r="F3" s="24" t="s">
        <v>87</v>
      </c>
      <c r="G3" s="24" t="s">
        <v>4</v>
      </c>
      <c r="H3" s="24" t="s">
        <v>19</v>
      </c>
      <c r="I3" s="24" t="s">
        <v>357</v>
      </c>
      <c r="J3" s="24" t="s">
        <v>16</v>
      </c>
      <c r="K3" s="24" t="s">
        <v>24</v>
      </c>
      <c r="L3" s="24" t="s">
        <v>363</v>
      </c>
      <c r="M3" s="24" t="s">
        <v>48</v>
      </c>
      <c r="N3" s="24" t="s">
        <v>18</v>
      </c>
      <c r="O3" s="24" t="s">
        <v>20</v>
      </c>
      <c r="P3" s="24" t="s">
        <v>26</v>
      </c>
      <c r="Q3" s="24" t="s">
        <v>25</v>
      </c>
      <c r="R3" s="24" t="s">
        <v>28</v>
      </c>
      <c r="S3" s="24" t="s">
        <v>29</v>
      </c>
      <c r="T3" s="24" t="s">
        <v>30</v>
      </c>
      <c r="U3" s="24" t="s">
        <v>31</v>
      </c>
      <c r="V3" s="24" t="s">
        <v>32</v>
      </c>
      <c r="W3" s="24" t="s">
        <v>57</v>
      </c>
      <c r="X3" s="25" t="s">
        <v>76</v>
      </c>
      <c r="Y3" s="24" t="s">
        <v>85</v>
      </c>
      <c r="Z3" s="24" t="s">
        <v>119</v>
      </c>
      <c r="AA3" s="24" t="s">
        <v>120</v>
      </c>
      <c r="AB3" s="24" t="s">
        <v>171</v>
      </c>
      <c r="AC3" s="24" t="s">
        <v>555</v>
      </c>
      <c r="AD3" s="24" t="s">
        <v>190</v>
      </c>
      <c r="AE3" s="24" t="s">
        <v>317</v>
      </c>
      <c r="AF3" s="24" t="s">
        <v>316</v>
      </c>
      <c r="AG3" s="24" t="s">
        <v>314</v>
      </c>
      <c r="AH3" s="24" t="s">
        <v>386</v>
      </c>
      <c r="AI3" s="24" t="s">
        <v>536</v>
      </c>
    </row>
    <row r="4" spans="1:35" ht="25.5" customHeight="1">
      <c r="A4" s="10"/>
      <c r="B4" s="10"/>
      <c r="C4" s="6"/>
      <c r="D4" s="12" t="s">
        <v>152</v>
      </c>
      <c r="E4" s="46">
        <f>'8'!C44</f>
        <v>613.5</v>
      </c>
      <c r="F4" s="12" t="s">
        <v>153</v>
      </c>
      <c r="G4" s="46">
        <f t="shared" ref="G4:G37" si="0">SUM(H4:AI4)</f>
        <v>2350</v>
      </c>
      <c r="H4" s="46"/>
      <c r="I4" s="47"/>
      <c r="J4" s="47"/>
      <c r="K4" s="47"/>
      <c r="L4" s="47"/>
      <c r="M4" s="46"/>
      <c r="N4" s="46"/>
      <c r="O4" s="46"/>
      <c r="P4" s="46"/>
      <c r="Q4" s="46"/>
      <c r="R4" s="46"/>
      <c r="S4" s="46"/>
      <c r="T4" s="46">
        <v>2350</v>
      </c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</row>
    <row r="5" spans="1:35" ht="25.5" customHeight="1">
      <c r="A5" s="10"/>
      <c r="B5" s="10"/>
      <c r="C5" s="107" t="s">
        <v>23</v>
      </c>
      <c r="D5" s="12" t="s">
        <v>43</v>
      </c>
      <c r="E5" s="46"/>
      <c r="F5" s="12" t="s">
        <v>154</v>
      </c>
      <c r="G5" s="46">
        <f t="shared" si="0"/>
        <v>61500</v>
      </c>
      <c r="H5" s="46"/>
      <c r="I5" s="47"/>
      <c r="J5" s="47"/>
      <c r="K5" s="47"/>
      <c r="L5" s="47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>
        <v>61500</v>
      </c>
      <c r="AC5" s="46"/>
      <c r="AD5" s="46"/>
      <c r="AE5" s="46"/>
      <c r="AF5" s="46"/>
      <c r="AG5" s="46"/>
      <c r="AH5" s="46"/>
      <c r="AI5" s="46"/>
    </row>
    <row r="6" spans="1:35" ht="25.5" customHeight="1">
      <c r="A6" s="10"/>
      <c r="B6" s="10"/>
      <c r="C6" s="109"/>
      <c r="D6" s="12" t="s">
        <v>121</v>
      </c>
      <c r="E6" s="46"/>
      <c r="F6" s="12" t="s">
        <v>155</v>
      </c>
      <c r="G6" s="46">
        <f t="shared" si="0"/>
        <v>21250</v>
      </c>
      <c r="H6" s="46"/>
      <c r="I6" s="47"/>
      <c r="J6" s="47"/>
      <c r="K6" s="47"/>
      <c r="L6" s="47"/>
      <c r="M6" s="46">
        <v>21250</v>
      </c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</row>
    <row r="7" spans="1:35" ht="25.5" customHeight="1">
      <c r="A7" s="10"/>
      <c r="B7" s="10"/>
      <c r="C7" s="108"/>
      <c r="D7" s="12" t="s">
        <v>472</v>
      </c>
      <c r="E7" s="46"/>
      <c r="F7" s="12" t="s">
        <v>156</v>
      </c>
      <c r="G7" s="46">
        <f t="shared" si="0"/>
        <v>4500</v>
      </c>
      <c r="H7" s="46"/>
      <c r="I7" s="47"/>
      <c r="J7" s="47"/>
      <c r="K7" s="47"/>
      <c r="L7" s="47"/>
      <c r="M7" s="46">
        <v>4500</v>
      </c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</row>
    <row r="8" spans="1:35" ht="25.5" customHeight="1">
      <c r="A8" s="10"/>
      <c r="B8" s="10"/>
      <c r="C8" s="107" t="s">
        <v>21</v>
      </c>
      <c r="D8" s="12" t="s">
        <v>59</v>
      </c>
      <c r="E8" s="46"/>
      <c r="F8" s="12" t="s">
        <v>157</v>
      </c>
      <c r="G8" s="46">
        <f t="shared" si="0"/>
        <v>1560</v>
      </c>
      <c r="H8" s="46"/>
      <c r="I8" s="47"/>
      <c r="J8" s="47"/>
      <c r="K8" s="47"/>
      <c r="L8" s="47"/>
      <c r="M8" s="46"/>
      <c r="N8" s="46">
        <v>1560</v>
      </c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</row>
    <row r="9" spans="1:35" ht="25.5" customHeight="1">
      <c r="A9" s="10"/>
      <c r="B9" s="10"/>
      <c r="C9" s="108"/>
      <c r="D9" s="12" t="s">
        <v>60</v>
      </c>
      <c r="E9" s="46">
        <v>455</v>
      </c>
      <c r="F9" s="12" t="s">
        <v>158</v>
      </c>
      <c r="G9" s="46">
        <f t="shared" si="0"/>
        <v>8700</v>
      </c>
      <c r="H9" s="46"/>
      <c r="I9" s="47"/>
      <c r="J9" s="47"/>
      <c r="K9" s="47"/>
      <c r="L9" s="47"/>
      <c r="M9" s="46"/>
      <c r="N9" s="46"/>
      <c r="O9" s="46"/>
      <c r="P9" s="46"/>
      <c r="Q9" s="46"/>
      <c r="R9" s="46"/>
      <c r="S9" s="46"/>
      <c r="T9" s="46"/>
      <c r="U9" s="46">
        <v>8700</v>
      </c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</row>
    <row r="10" spans="1:35" ht="25.5" customHeight="1">
      <c r="A10" s="10"/>
      <c r="B10" s="10"/>
      <c r="C10" s="6"/>
      <c r="D10" s="12" t="s">
        <v>22</v>
      </c>
      <c r="E10" s="46"/>
      <c r="F10" s="12" t="s">
        <v>159</v>
      </c>
      <c r="G10" s="46">
        <f t="shared" si="0"/>
        <v>1507</v>
      </c>
      <c r="H10" s="46"/>
      <c r="I10" s="47"/>
      <c r="J10" s="47"/>
      <c r="K10" s="47"/>
      <c r="L10" s="47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>
        <v>1507</v>
      </c>
      <c r="AD10" s="46"/>
      <c r="AE10" s="46"/>
      <c r="AF10" s="46"/>
      <c r="AG10" s="46"/>
      <c r="AH10" s="46"/>
      <c r="AI10" s="46"/>
    </row>
    <row r="11" spans="1:35" ht="25.5" customHeight="1">
      <c r="A11" s="10"/>
      <c r="B11" s="10"/>
      <c r="C11" s="107" t="s">
        <v>27</v>
      </c>
      <c r="D11" s="12"/>
      <c r="E11" s="46"/>
      <c r="F11" s="19" t="s">
        <v>160</v>
      </c>
      <c r="G11" s="46">
        <f t="shared" si="0"/>
        <v>3500</v>
      </c>
      <c r="H11" s="46"/>
      <c r="I11" s="47"/>
      <c r="J11" s="47"/>
      <c r="K11" s="47"/>
      <c r="L11" s="47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>
        <v>3500</v>
      </c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</row>
    <row r="12" spans="1:35" ht="25.5" customHeight="1">
      <c r="A12" s="10"/>
      <c r="B12" s="10"/>
      <c r="C12" s="109"/>
      <c r="D12" s="12" t="s">
        <v>45</v>
      </c>
      <c r="E12" s="46"/>
      <c r="F12" s="19" t="s">
        <v>367</v>
      </c>
      <c r="G12" s="46">
        <f t="shared" si="0"/>
        <v>450</v>
      </c>
      <c r="H12" s="46">
        <v>450</v>
      </c>
      <c r="I12" s="47"/>
      <c r="J12" s="47"/>
      <c r="K12" s="47"/>
      <c r="L12" s="47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</row>
    <row r="13" spans="1:35" ht="25.5" customHeight="1">
      <c r="A13" s="10"/>
      <c r="B13" s="10"/>
      <c r="C13" s="108"/>
      <c r="D13" s="12" t="s">
        <v>46</v>
      </c>
      <c r="E13" s="46"/>
      <c r="F13" s="19" t="s">
        <v>161</v>
      </c>
      <c r="G13" s="46">
        <f t="shared" si="0"/>
        <v>1200</v>
      </c>
      <c r="H13" s="46"/>
      <c r="I13" s="47"/>
      <c r="J13" s="47"/>
      <c r="K13" s="47"/>
      <c r="L13" s="47"/>
      <c r="M13" s="46"/>
      <c r="N13" s="46">
        <v>1200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</row>
    <row r="14" spans="1:35" ht="55.5" customHeight="1">
      <c r="A14" s="10"/>
      <c r="B14" s="10"/>
      <c r="C14" s="107" t="s">
        <v>97</v>
      </c>
      <c r="D14" s="12" t="s">
        <v>98</v>
      </c>
      <c r="E14" s="46"/>
      <c r="F14" s="19" t="s">
        <v>368</v>
      </c>
      <c r="G14" s="46">
        <f t="shared" si="0"/>
        <v>280</v>
      </c>
      <c r="H14" s="46"/>
      <c r="I14" s="47"/>
      <c r="J14" s="47"/>
      <c r="K14" s="47"/>
      <c r="L14" s="47"/>
      <c r="M14" s="46"/>
      <c r="N14" s="46">
        <v>280</v>
      </c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</row>
    <row r="15" spans="1:35" ht="21">
      <c r="A15" s="10"/>
      <c r="B15" s="10"/>
      <c r="C15" s="108"/>
      <c r="D15" s="12" t="s">
        <v>99</v>
      </c>
      <c r="E15" s="6"/>
      <c r="F15" s="19" t="s">
        <v>162</v>
      </c>
      <c r="G15" s="46">
        <f t="shared" si="0"/>
        <v>415</v>
      </c>
      <c r="H15" s="46"/>
      <c r="I15" s="47"/>
      <c r="J15" s="47"/>
      <c r="K15" s="47"/>
      <c r="L15" s="47"/>
      <c r="M15" s="46"/>
      <c r="N15" s="46"/>
      <c r="O15" s="46"/>
      <c r="P15" s="46"/>
      <c r="Q15" s="46"/>
      <c r="R15" s="46"/>
      <c r="S15" s="46"/>
      <c r="T15" s="46">
        <v>415</v>
      </c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1">
      <c r="A16" s="10"/>
      <c r="B16" s="10"/>
      <c r="C16" s="6"/>
      <c r="D16" s="12" t="s">
        <v>90</v>
      </c>
      <c r="E16" s="6">
        <v>160000</v>
      </c>
      <c r="F16" s="19" t="s">
        <v>283</v>
      </c>
      <c r="G16" s="46">
        <f t="shared" si="0"/>
        <v>4000</v>
      </c>
      <c r="H16" s="46"/>
      <c r="I16" s="47"/>
      <c r="J16" s="47"/>
      <c r="K16" s="47"/>
      <c r="L16" s="47"/>
      <c r="M16" s="46"/>
      <c r="N16" s="46">
        <v>4000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65.25" customHeight="1">
      <c r="A17" s="10"/>
      <c r="B17" s="17"/>
      <c r="C17" s="6"/>
      <c r="D17" s="12" t="s">
        <v>381</v>
      </c>
      <c r="E17" s="6"/>
      <c r="F17" s="19" t="s">
        <v>284</v>
      </c>
      <c r="G17" s="46">
        <f t="shared" si="0"/>
        <v>1000</v>
      </c>
      <c r="H17" s="46"/>
      <c r="I17" s="47"/>
      <c r="J17" s="47"/>
      <c r="K17" s="47"/>
      <c r="L17" s="47"/>
      <c r="M17" s="46">
        <v>1000</v>
      </c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21">
      <c r="A18" s="10"/>
      <c r="B18" s="10"/>
      <c r="C18" s="6"/>
      <c r="D18" s="12" t="s">
        <v>61</v>
      </c>
      <c r="E18" s="6"/>
      <c r="F18" s="19" t="s">
        <v>163</v>
      </c>
      <c r="G18" s="46">
        <f t="shared" si="0"/>
        <v>50</v>
      </c>
      <c r="H18" s="46"/>
      <c r="I18" s="47"/>
      <c r="J18" s="47"/>
      <c r="K18" s="47"/>
      <c r="L18" s="47"/>
      <c r="M18" s="46"/>
      <c r="N18" s="46"/>
      <c r="O18" s="46">
        <v>50</v>
      </c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25.5" customHeight="1">
      <c r="A19" s="10"/>
      <c r="B19" s="17"/>
      <c r="C19" s="6"/>
      <c r="D19" s="12" t="s">
        <v>172</v>
      </c>
      <c r="E19" s="6"/>
      <c r="F19" s="19" t="s">
        <v>164</v>
      </c>
      <c r="G19" s="46">
        <f t="shared" si="0"/>
        <v>1000</v>
      </c>
      <c r="H19" s="46"/>
      <c r="I19" s="47"/>
      <c r="J19" s="47"/>
      <c r="K19" s="47"/>
      <c r="L19" s="47"/>
      <c r="M19" s="46">
        <v>1000</v>
      </c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25.5" customHeight="1">
      <c r="A20" s="10"/>
      <c r="B20" s="17"/>
      <c r="C20" s="6"/>
      <c r="D20" s="12" t="s">
        <v>92</v>
      </c>
      <c r="E20" s="6"/>
      <c r="F20" s="19" t="s">
        <v>165</v>
      </c>
      <c r="G20" s="46">
        <f t="shared" si="0"/>
        <v>2000</v>
      </c>
      <c r="H20" s="46"/>
      <c r="I20" s="47"/>
      <c r="J20" s="47"/>
      <c r="K20" s="47"/>
      <c r="L20" s="47"/>
      <c r="M20" s="46">
        <v>2000</v>
      </c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25.5" customHeight="1">
      <c r="A21" s="10"/>
      <c r="B21" s="10"/>
      <c r="C21" s="6"/>
      <c r="D21" s="12" t="s">
        <v>96</v>
      </c>
      <c r="E21" s="6"/>
      <c r="F21" s="13" t="s">
        <v>166</v>
      </c>
      <c r="G21" s="46">
        <f t="shared" si="0"/>
        <v>3000</v>
      </c>
      <c r="H21" s="46"/>
      <c r="I21" s="47"/>
      <c r="J21" s="47"/>
      <c r="K21" s="47"/>
      <c r="L21" s="47"/>
      <c r="M21" s="46">
        <v>3000</v>
      </c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5.5" customHeight="1">
      <c r="A22" s="10"/>
      <c r="B22" s="10"/>
      <c r="C22" s="6"/>
      <c r="D22" s="12" t="s">
        <v>447</v>
      </c>
      <c r="E22" s="6"/>
      <c r="F22" s="13" t="s">
        <v>167</v>
      </c>
      <c r="G22" s="46">
        <f t="shared" si="0"/>
        <v>1750</v>
      </c>
      <c r="H22" s="46"/>
      <c r="I22" s="47"/>
      <c r="J22" s="47"/>
      <c r="K22" s="47"/>
      <c r="L22" s="47"/>
      <c r="M22" s="46">
        <v>1750</v>
      </c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25.5" customHeight="1">
      <c r="A23" s="10"/>
      <c r="B23" s="10"/>
      <c r="C23" s="6"/>
      <c r="D23" s="12" t="s">
        <v>482</v>
      </c>
      <c r="E23" s="6"/>
      <c r="F23" s="13" t="s">
        <v>168</v>
      </c>
      <c r="G23" s="46">
        <f t="shared" si="0"/>
        <v>3000</v>
      </c>
      <c r="H23" s="46"/>
      <c r="I23" s="47"/>
      <c r="J23" s="47"/>
      <c r="K23" s="47"/>
      <c r="L23" s="47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>
        <v>3000</v>
      </c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25.5" customHeight="1">
      <c r="A24" s="10"/>
      <c r="B24" s="10"/>
      <c r="C24" s="6"/>
      <c r="D24" s="6"/>
      <c r="E24" s="6"/>
      <c r="F24" s="13" t="s">
        <v>169</v>
      </c>
      <c r="G24" s="46">
        <f t="shared" si="0"/>
        <v>8390</v>
      </c>
      <c r="H24" s="46"/>
      <c r="I24" s="47"/>
      <c r="J24" s="47"/>
      <c r="K24" s="47"/>
      <c r="L24" s="47"/>
      <c r="M24" s="46">
        <v>8390</v>
      </c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5.5" customHeight="1">
      <c r="A25" s="10"/>
      <c r="B25" s="10"/>
      <c r="C25" s="6"/>
      <c r="D25" s="6"/>
      <c r="E25" s="6"/>
      <c r="F25" s="13" t="s">
        <v>170</v>
      </c>
      <c r="G25" s="46">
        <f t="shared" si="0"/>
        <v>2000</v>
      </c>
      <c r="H25" s="46"/>
      <c r="I25" s="47"/>
      <c r="J25" s="47"/>
      <c r="K25" s="47"/>
      <c r="L25" s="47"/>
      <c r="M25" s="46">
        <v>2000</v>
      </c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5.5" customHeight="1">
      <c r="A26" s="10"/>
      <c r="B26" s="10"/>
      <c r="C26" s="6"/>
      <c r="D26" s="6"/>
      <c r="E26" s="6"/>
      <c r="F26" s="13"/>
      <c r="G26" s="46">
        <f t="shared" si="0"/>
        <v>0</v>
      </c>
      <c r="H26" s="46"/>
      <c r="I26" s="47"/>
      <c r="J26" s="47"/>
      <c r="K26" s="47"/>
      <c r="L26" s="47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25.5" customHeight="1">
      <c r="A27" s="10"/>
      <c r="B27" s="10"/>
      <c r="C27" s="6"/>
      <c r="D27" s="6"/>
      <c r="E27" s="6"/>
      <c r="F27" s="13"/>
      <c r="G27" s="46">
        <f t="shared" si="0"/>
        <v>0</v>
      </c>
      <c r="H27" s="46"/>
      <c r="I27" s="47"/>
      <c r="J27" s="47"/>
      <c r="K27" s="47"/>
      <c r="L27" s="47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5.5" customHeight="1">
      <c r="A28" s="10"/>
      <c r="B28" s="10"/>
      <c r="C28" s="6"/>
      <c r="D28" s="6"/>
      <c r="E28" s="6"/>
      <c r="F28" s="13"/>
      <c r="G28" s="46">
        <f t="shared" si="0"/>
        <v>0</v>
      </c>
      <c r="H28" s="46"/>
      <c r="I28" s="47"/>
      <c r="J28" s="47"/>
      <c r="K28" s="47"/>
      <c r="L28" s="47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25.5" customHeight="1">
      <c r="A29" s="10"/>
      <c r="B29" s="10"/>
      <c r="C29" s="6"/>
      <c r="D29" s="6"/>
      <c r="E29" s="6"/>
      <c r="F29" s="13"/>
      <c r="G29" s="46">
        <f t="shared" si="0"/>
        <v>0</v>
      </c>
      <c r="H29" s="46"/>
      <c r="I29" s="47"/>
      <c r="J29" s="47"/>
      <c r="K29" s="47"/>
      <c r="L29" s="47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25.5" customHeight="1">
      <c r="A30" s="10"/>
      <c r="B30" s="10"/>
      <c r="C30" s="6"/>
      <c r="D30" s="6"/>
      <c r="E30" s="6"/>
      <c r="F30" s="13"/>
      <c r="G30" s="46">
        <f t="shared" si="0"/>
        <v>0</v>
      </c>
      <c r="H30" s="46"/>
      <c r="I30" s="47"/>
      <c r="J30" s="47"/>
      <c r="K30" s="47"/>
      <c r="L30" s="47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25.5" customHeight="1">
      <c r="A31" s="10"/>
      <c r="B31" s="10"/>
      <c r="C31" s="6"/>
      <c r="D31" s="6"/>
      <c r="E31" s="6"/>
      <c r="F31" s="13"/>
      <c r="G31" s="46">
        <f t="shared" si="0"/>
        <v>0</v>
      </c>
      <c r="H31" s="46"/>
      <c r="I31" s="47"/>
      <c r="J31" s="47"/>
      <c r="K31" s="47"/>
      <c r="L31" s="47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5.5" customHeight="1">
      <c r="A32" s="10"/>
      <c r="B32" s="10"/>
      <c r="C32" s="6"/>
      <c r="D32" s="6"/>
      <c r="E32" s="6"/>
      <c r="F32" s="13"/>
      <c r="G32" s="46">
        <f t="shared" si="0"/>
        <v>0</v>
      </c>
      <c r="H32" s="46"/>
      <c r="I32" s="47"/>
      <c r="J32" s="47"/>
      <c r="K32" s="47"/>
      <c r="L32" s="47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25.5" customHeight="1">
      <c r="A33" s="10"/>
      <c r="B33" s="10"/>
      <c r="C33" s="6"/>
      <c r="D33" s="6"/>
      <c r="E33" s="6"/>
      <c r="G33" s="46">
        <f t="shared" si="0"/>
        <v>0</v>
      </c>
      <c r="H33" s="46"/>
      <c r="I33" s="47"/>
      <c r="J33" s="47"/>
      <c r="K33" s="47"/>
      <c r="L33" s="47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25.5" customHeight="1">
      <c r="A34" s="10"/>
      <c r="B34" s="10"/>
      <c r="C34" s="6"/>
      <c r="D34" s="6"/>
      <c r="E34" s="6"/>
      <c r="F34" s="13"/>
      <c r="G34" s="46">
        <f t="shared" si="0"/>
        <v>0</v>
      </c>
      <c r="H34" s="46"/>
      <c r="I34" s="47"/>
      <c r="J34" s="47"/>
      <c r="K34" s="47"/>
      <c r="L34" s="47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5.5" customHeight="1">
      <c r="A35" s="10"/>
      <c r="B35" s="10"/>
      <c r="C35" s="6"/>
      <c r="D35" s="6"/>
      <c r="E35" s="6"/>
      <c r="F35" s="13"/>
      <c r="G35" s="46">
        <f t="shared" si="0"/>
        <v>0</v>
      </c>
      <c r="H35" s="46"/>
      <c r="I35" s="47"/>
      <c r="J35" s="47"/>
      <c r="K35" s="47"/>
      <c r="L35" s="47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5.5" customHeight="1">
      <c r="A36" s="10"/>
      <c r="B36" s="10"/>
      <c r="C36" s="6"/>
      <c r="D36" s="6"/>
      <c r="E36" s="6"/>
      <c r="F36" s="13"/>
      <c r="G36" s="46">
        <f t="shared" si="0"/>
        <v>0</v>
      </c>
      <c r="H36" s="46"/>
      <c r="I36" s="47"/>
      <c r="J36" s="47"/>
      <c r="K36" s="47"/>
      <c r="L36" s="47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25.5" customHeight="1">
      <c r="A37" s="10"/>
      <c r="B37" s="10"/>
      <c r="C37" s="6"/>
      <c r="D37" s="6"/>
      <c r="E37" s="6"/>
      <c r="F37" s="6"/>
      <c r="G37" s="46">
        <f t="shared" si="0"/>
        <v>0</v>
      </c>
      <c r="H37" s="46"/>
      <c r="I37" s="47"/>
      <c r="J37" s="47"/>
      <c r="K37" s="47"/>
      <c r="L37" s="47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41.25" customHeight="1">
      <c r="A38" s="10"/>
      <c r="B38" s="10"/>
      <c r="C38" s="6"/>
      <c r="D38" s="6"/>
      <c r="E38" s="6"/>
      <c r="F38" s="11"/>
      <c r="G38" s="46">
        <f>SUM(G4:G37)</f>
        <v>133402</v>
      </c>
      <c r="H38" s="46">
        <f>SUM(H4:H37)</f>
        <v>450</v>
      </c>
      <c r="I38" s="46">
        <f>SUM(I4:I37)</f>
        <v>0</v>
      </c>
      <c r="J38" s="46">
        <f t="shared" ref="J38:AH38" si="1">SUM(J4:J37)</f>
        <v>0</v>
      </c>
      <c r="K38" s="46">
        <f t="shared" si="1"/>
        <v>0</v>
      </c>
      <c r="L38" s="46">
        <f t="shared" si="1"/>
        <v>0</v>
      </c>
      <c r="M38" s="46">
        <f t="shared" si="1"/>
        <v>44890</v>
      </c>
      <c r="N38" s="46">
        <f t="shared" si="1"/>
        <v>7040</v>
      </c>
      <c r="O38" s="46">
        <f t="shared" si="1"/>
        <v>50</v>
      </c>
      <c r="P38" s="46">
        <f t="shared" si="1"/>
        <v>0</v>
      </c>
      <c r="Q38" s="46">
        <f t="shared" si="1"/>
        <v>0</v>
      </c>
      <c r="R38" s="46">
        <f t="shared" si="1"/>
        <v>0</v>
      </c>
      <c r="S38" s="46">
        <f t="shared" si="1"/>
        <v>0</v>
      </c>
      <c r="T38" s="46">
        <f t="shared" si="1"/>
        <v>2765</v>
      </c>
      <c r="U38" s="46">
        <f t="shared" si="1"/>
        <v>8700</v>
      </c>
      <c r="V38" s="46">
        <f t="shared" si="1"/>
        <v>0</v>
      </c>
      <c r="W38" s="46">
        <f t="shared" si="1"/>
        <v>3500</v>
      </c>
      <c r="X38" s="46">
        <f t="shared" si="1"/>
        <v>0</v>
      </c>
      <c r="Y38" s="46">
        <f t="shared" si="1"/>
        <v>3000</v>
      </c>
      <c r="Z38" s="46">
        <f t="shared" si="1"/>
        <v>0</v>
      </c>
      <c r="AA38" s="46">
        <f t="shared" si="1"/>
        <v>0</v>
      </c>
      <c r="AB38" s="46">
        <f t="shared" si="1"/>
        <v>61500</v>
      </c>
      <c r="AC38" s="46">
        <f t="shared" si="1"/>
        <v>1507</v>
      </c>
      <c r="AD38" s="46">
        <f t="shared" si="1"/>
        <v>0</v>
      </c>
      <c r="AE38" s="46">
        <f t="shared" si="1"/>
        <v>0</v>
      </c>
      <c r="AF38" s="46">
        <f t="shared" si="1"/>
        <v>0</v>
      </c>
      <c r="AG38" s="46">
        <f t="shared" si="1"/>
        <v>0</v>
      </c>
      <c r="AH38" s="46">
        <f t="shared" si="1"/>
        <v>0</v>
      </c>
      <c r="AI38" s="46">
        <f t="shared" ref="AI38" si="2">SUM(AI4:AI37)</f>
        <v>0</v>
      </c>
    </row>
    <row r="39" spans="1:35" ht="19.5" thickBot="1">
      <c r="A39" s="104" t="s">
        <v>2</v>
      </c>
      <c r="B39" s="104"/>
      <c r="C39" s="104"/>
      <c r="D39" s="104"/>
      <c r="E39" s="6">
        <f>SUM(E4:E38)</f>
        <v>161068.5</v>
      </c>
    </row>
    <row r="40" spans="1:35" ht="30.75" customHeight="1" thickTop="1">
      <c r="F40" s="2" t="s">
        <v>11</v>
      </c>
      <c r="G40" s="3" t="s">
        <v>12</v>
      </c>
      <c r="H40" s="4" t="s">
        <v>13</v>
      </c>
      <c r="I40" s="55"/>
    </row>
    <row r="41" spans="1:35" ht="48.75" customHeight="1" thickBot="1">
      <c r="F41" s="5">
        <v>200</v>
      </c>
      <c r="G41" s="6"/>
      <c r="H41" s="7">
        <f t="shared" ref="H41:H47" si="3">+F41*G41</f>
        <v>0</v>
      </c>
      <c r="I41" s="56"/>
    </row>
    <row r="42" spans="1:35" ht="46.5" customHeight="1">
      <c r="A42" s="37" t="s">
        <v>5</v>
      </c>
      <c r="B42" s="27"/>
      <c r="C42" s="44">
        <f>+E39</f>
        <v>161068.5</v>
      </c>
      <c r="D42" s="28"/>
      <c r="F42" s="5">
        <v>100</v>
      </c>
      <c r="G42" s="6"/>
      <c r="H42" s="7">
        <f t="shared" si="3"/>
        <v>0</v>
      </c>
      <c r="I42" s="56"/>
    </row>
    <row r="43" spans="1:35" ht="46.5" customHeight="1">
      <c r="A43" s="38" t="s">
        <v>6</v>
      </c>
      <c r="B43" s="20"/>
      <c r="C43" s="45">
        <f>G38</f>
        <v>133402</v>
      </c>
      <c r="D43" s="29"/>
      <c r="F43" s="5">
        <v>50</v>
      </c>
      <c r="G43" s="6"/>
      <c r="H43" s="7">
        <f t="shared" si="3"/>
        <v>0</v>
      </c>
      <c r="I43" s="56"/>
    </row>
    <row r="44" spans="1:35" ht="51.75" customHeight="1">
      <c r="A44" s="38" t="s">
        <v>7</v>
      </c>
      <c r="B44" s="20"/>
      <c r="C44" s="43">
        <f>+C42-C43</f>
        <v>27666.5</v>
      </c>
      <c r="D44" s="30"/>
      <c r="F44" s="5">
        <v>20</v>
      </c>
      <c r="G44" s="6"/>
      <c r="H44" s="7">
        <f t="shared" si="3"/>
        <v>0</v>
      </c>
      <c r="I44" s="56"/>
    </row>
    <row r="45" spans="1:35" ht="46.5" customHeight="1">
      <c r="A45" s="38" t="s">
        <v>8</v>
      </c>
      <c r="B45" s="20"/>
      <c r="C45" s="43">
        <f>H48</f>
        <v>0</v>
      </c>
      <c r="D45" s="30"/>
      <c r="F45" s="5">
        <v>10</v>
      </c>
      <c r="G45" s="6"/>
      <c r="H45" s="7">
        <f t="shared" si="3"/>
        <v>0</v>
      </c>
      <c r="I45" s="56"/>
    </row>
    <row r="46" spans="1:35" ht="34.5" customHeight="1">
      <c r="A46" s="38" t="s">
        <v>9</v>
      </c>
      <c r="B46" s="20"/>
      <c r="C46" s="43">
        <f>IF(C44&lt;C45,C45-C44,0)</f>
        <v>0</v>
      </c>
      <c r="D46" s="30"/>
      <c r="E46" s="1"/>
      <c r="F46" s="5">
        <v>5</v>
      </c>
      <c r="G46" s="6"/>
      <c r="H46" s="7">
        <f t="shared" si="3"/>
        <v>0</v>
      </c>
      <c r="I46" s="56"/>
      <c r="Q46" t="s">
        <v>15</v>
      </c>
    </row>
    <row r="47" spans="1:35" ht="36.75" customHeight="1">
      <c r="A47" s="38" t="s">
        <v>3</v>
      </c>
      <c r="B47" s="20"/>
      <c r="C47" s="43">
        <f>IF(C44&gt;C45,C44-C45,0)</f>
        <v>27666.5</v>
      </c>
      <c r="D47" s="30"/>
      <c r="F47" s="5">
        <v>1</v>
      </c>
      <c r="G47" s="6"/>
      <c r="H47" s="7">
        <f t="shared" si="3"/>
        <v>0</v>
      </c>
      <c r="I47" s="56"/>
    </row>
    <row r="48" spans="1:35" ht="30" customHeight="1" thickBot="1">
      <c r="A48" s="39" t="s">
        <v>14</v>
      </c>
      <c r="B48" s="31"/>
      <c r="C48" s="32" t="b">
        <f>C44=C45</f>
        <v>0</v>
      </c>
      <c r="D48" s="33"/>
      <c r="F48" s="102" t="s">
        <v>10</v>
      </c>
      <c r="G48" s="103"/>
      <c r="H48" s="8"/>
      <c r="I48" s="56"/>
    </row>
  </sheetData>
  <mergeCells count="9">
    <mergeCell ref="A2:E2"/>
    <mergeCell ref="F1:Q2"/>
    <mergeCell ref="A39:D39"/>
    <mergeCell ref="F48:G48"/>
    <mergeCell ref="C3:D3"/>
    <mergeCell ref="C8:C9"/>
    <mergeCell ref="C14:C15"/>
    <mergeCell ref="C11:C13"/>
    <mergeCell ref="C5:C7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1</vt:i4>
      </vt:variant>
    </vt:vector>
  </HeadingPairs>
  <TitlesOfParts>
    <vt:vector size="35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العهد</vt:lpstr>
      <vt:lpstr>Sheet1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2024-01-22T12:30:45Z</dcterms:modified>
</cp:coreProperties>
</file>